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5135" windowHeight="7770" activeTab="0"/>
  </bookViews>
  <sheets>
    <sheet name="Capa" sheetId="1" r:id="rId1"/>
    <sheet name="Declaração GPI" sheetId="2" r:id="rId2"/>
    <sheet name="BDI" sheetId="3" r:id="rId3"/>
    <sheet name="Sintetico Completo" sheetId="4" r:id="rId4"/>
    <sheet name="Resumo" sheetId="5" r:id="rId5"/>
    <sheet name="Cronograma" sheetId="6" r:id="rId6"/>
    <sheet name="Composições" sheetId="7" r:id="rId7"/>
  </sheets>
  <externalReferences>
    <externalReference r:id="rId10"/>
    <externalReference r:id="rId11"/>
    <externalReference r:id="rId12"/>
  </externalReferences>
  <definedNames>
    <definedName name="\0">#REF!</definedName>
    <definedName name="_e_" localSheetId="3">" e "</definedName>
    <definedName name="_sp_" localSheetId="3">" "</definedName>
    <definedName name="_xlfn.BAHTTEXT" hidden="1">#NAME?</definedName>
    <definedName name="_xlnm.Print_Area" localSheetId="0">'Capa'!$A$1:$J$38</definedName>
    <definedName name="_xlnm.Print_Area" localSheetId="5">'Cronograma'!$A$1:$L$147</definedName>
    <definedName name="_xlnm.Print_Area" localSheetId="4">'Resumo'!$A$1:$F$27</definedName>
    <definedName name="_xlnm.Print_Area" localSheetId="3">'Sintetico Completo'!$A$1:$G$50</definedName>
    <definedName name="Cem" localSheetId="3">{"cento","duzentos","trezentos","quatrocentos","quinhentos","seiscentos","setecentos","oitocentos","novecentos"}</definedName>
    <definedName name="COTAÇÕES" localSheetId="1">#REF!</definedName>
    <definedName name="COTAÇÕES">#REF!</definedName>
    <definedName name="Dez" localSheetId="3">{"dez","vinte","trinta","quarenta","cinquenta","sessenta","setenta","oitenta","noventa"}</definedName>
    <definedName name="OCem" localSheetId="3">"cem"</definedName>
    <definedName name="Plu" localSheetId="3">{""," mil"," milh?es"," bilh?es"," trilh?es"}</definedName>
    <definedName name="Sml" localSheetId="3">{"um","dois","tr?s","quatro","cinco","seis","sete","oito","nove","dez","onze","doze","treze","quatorze","quinze","dezesseis","dezessete","dezoito","dezenove"}</definedName>
    <definedName name="smm" localSheetId="3">{"um","dois","tr?s","quatro","cinco","seis","sete","oito","nove","dez","onze","doze","treze","quatorze","quinze","dezesseis","dezessete","dezoito","dezenove"}</definedName>
    <definedName name="smm">{"um","dois","tr?s","quatro","cinco","seis","sete","oito","nove","dez","onze","doze","treze","quatorze","quinze","dezesseis","dezessete","dezoito","dezenove"}</definedName>
    <definedName name="Sng" localSheetId="3">{"um","mil","um milh?o","um bilh?o","um trilh?o"}</definedName>
    <definedName name="TESTE" localSheetId="1">#REF!</definedName>
    <definedName name="TESTE">#REF!</definedName>
    <definedName name="_xlnm.Print_Titles" localSheetId="5">'Cronograma'!$1:$9</definedName>
    <definedName name="_xlnm.Print_Titles" localSheetId="4">'Resumo'!$1:$7</definedName>
    <definedName name="_xlnm.Print_Titles" localSheetId="3">'Sintetico Completo'!$10:$11</definedName>
  </definedNames>
  <calcPr fullCalcOnLoad="1" fullPrecision="0"/>
</workbook>
</file>

<file path=xl/sharedStrings.xml><?xml version="1.0" encoding="utf-8"?>
<sst xmlns="http://schemas.openxmlformats.org/spreadsheetml/2006/main" count="360" uniqueCount="277">
  <si>
    <t>ITEM</t>
  </si>
  <si>
    <t>SERVIÇO</t>
  </si>
  <si>
    <t>SERVIÇOS PRELIMINARES</t>
  </si>
  <si>
    <t>1.1</t>
  </si>
  <si>
    <t>m²</t>
  </si>
  <si>
    <t>1.2</t>
  </si>
  <si>
    <t>2.1</t>
  </si>
  <si>
    <t>2.2</t>
  </si>
  <si>
    <t>2.3</t>
  </si>
  <si>
    <t>2.4</t>
  </si>
  <si>
    <t>h</t>
  </si>
  <si>
    <t>m</t>
  </si>
  <si>
    <t>m³</t>
  </si>
  <si>
    <t>UNID.</t>
  </si>
  <si>
    <t>QUANT.</t>
  </si>
  <si>
    <t xml:space="preserve"> VALOR UNIT. </t>
  </si>
  <si>
    <t xml:space="preserve"> VALOR TOTAL </t>
  </si>
  <si>
    <t xml:space="preserve">Placa da Obra em chapa de aço galvanizado </t>
  </si>
  <si>
    <t>1.3</t>
  </si>
  <si>
    <t>1.4</t>
  </si>
  <si>
    <t>Mestre de Obras</t>
  </si>
  <si>
    <t>KW/H</t>
  </si>
  <si>
    <t>Concreto FCK 20Mpa</t>
  </si>
  <si>
    <t>Kg</t>
  </si>
  <si>
    <t>DIVERSOS</t>
  </si>
  <si>
    <t>Limpeza Geral</t>
  </si>
  <si>
    <t> SUB-TOTAL</t>
  </si>
  <si>
    <t> T O T A L    G E R A L</t>
  </si>
  <si>
    <t>= GARANTIA CONTRATUAL</t>
  </si>
  <si>
    <t>4.1</t>
  </si>
  <si>
    <t>FUNDAÇÃO / ESTACAS</t>
  </si>
  <si>
    <t>SINAPI - 72819</t>
  </si>
  <si>
    <t>SINAPI - 73972/002</t>
  </si>
  <si>
    <t>SINAPI - 2707</t>
  </si>
  <si>
    <t>SINAPI - 4069</t>
  </si>
  <si>
    <t>SINAPI - 74209/001</t>
  </si>
  <si>
    <t>Referência - Código</t>
  </si>
  <si>
    <t>Limpeza manual do terreno (com raspagem superficial)</t>
  </si>
  <si>
    <t>SINAPI - 9537</t>
  </si>
  <si>
    <t>3.1</t>
  </si>
  <si>
    <t>3.1.1</t>
  </si>
  <si>
    <t>3.1.2</t>
  </si>
  <si>
    <t>INSTITUTO FEDERAL DE GOIÁS</t>
  </si>
  <si>
    <t>ORÇAMENTO DA EDIFICAÇÃO</t>
  </si>
  <si>
    <t>DECLARAÇÃO</t>
  </si>
  <si>
    <t>___________________________________________</t>
  </si>
  <si>
    <t xml:space="preserve"> BONIFICAÇÃO E DESPESAS INDIRETAS</t>
  </si>
  <si>
    <t>DISCRIMINAÇÃO</t>
  </si>
  <si>
    <r>
      <t xml:space="preserve">B.D.I.         </t>
    </r>
    <r>
      <rPr>
        <b/>
        <sz val="9"/>
        <color indexed="8"/>
        <rFont val="Arial"/>
        <family val="2"/>
      </rPr>
      <t xml:space="preserve">    edificação</t>
    </r>
  </si>
  <si>
    <r>
      <t xml:space="preserve">B.D.I.  </t>
    </r>
    <r>
      <rPr>
        <b/>
        <sz val="8"/>
        <color indexed="8"/>
        <rFont val="Arial"/>
        <family val="2"/>
      </rPr>
      <t>equipamentos</t>
    </r>
  </si>
  <si>
    <t>TG</t>
  </si>
  <si>
    <t>Rasteio da Administração Central</t>
  </si>
  <si>
    <t>AC</t>
  </si>
  <si>
    <t>%</t>
  </si>
  <si>
    <t>Riscos</t>
  </si>
  <si>
    <t>R</t>
  </si>
  <si>
    <t>1.5</t>
  </si>
  <si>
    <t>Despesas Financeiras</t>
  </si>
  <si>
    <t>DF</t>
  </si>
  <si>
    <t>1.6</t>
  </si>
  <si>
    <t>Lucro</t>
  </si>
  <si>
    <t>L</t>
  </si>
  <si>
    <t>Impostos : I = (i°+i¹+i²+i³+i⁴)</t>
  </si>
  <si>
    <t>I</t>
  </si>
  <si>
    <t>COFINS</t>
  </si>
  <si>
    <t>i°</t>
  </si>
  <si>
    <t>ISS</t>
  </si>
  <si>
    <t>i¹</t>
  </si>
  <si>
    <t>PIS</t>
  </si>
  <si>
    <t>i²</t>
  </si>
  <si>
    <t>INSS</t>
  </si>
  <si>
    <t>i³</t>
  </si>
  <si>
    <t>2.5</t>
  </si>
  <si>
    <t>Outros</t>
  </si>
  <si>
    <r>
      <t>i</t>
    </r>
    <r>
      <rPr>
        <sz val="10"/>
        <color indexed="8"/>
        <rFont val="Calibri"/>
        <family val="2"/>
      </rPr>
      <t>⁴</t>
    </r>
  </si>
  <si>
    <t xml:space="preserve">B.D.I. presumido = { [TG / ( 1 - ( I / 100 )) ] - 1 } x 100 </t>
  </si>
  <si>
    <t xml:space="preserve">    "Comprovada a inviabilidade técnico-econômica de parcelamento do objeto da licitação, nos termos da legislação em vigor, os itens de fornecimento de materiais e equipamentos de natureza específica que possam ser fornecidos por empresas com especialidades próprias e diversas e que representem percentual significativo do preço global da obra devem apresentar incidência de taxa de Bonificação e Despesas Indiretas - BDI reduzida em relação à taxa aplicável aos demais itens."</t>
  </si>
  <si>
    <t>____________________________________________________________</t>
  </si>
  <si>
    <t>CRONOGRAMA FÍSICO FINANCEIRO</t>
  </si>
  <si>
    <t>Área construida:</t>
  </si>
  <si>
    <t>Valor (R$/m²)</t>
  </si>
  <si>
    <t>% DO ITEM</t>
  </si>
  <si>
    <t>VALOR (R$)</t>
  </si>
  <si>
    <t>1 MÊS</t>
  </si>
  <si>
    <t>2 MÊS</t>
  </si>
  <si>
    <t>EDIFICAÇÕES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</si>
  <si>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</si>
  <si>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</si>
  <si>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</si>
  <si>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</si>
  <si>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</si>
  <si>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</si>
  <si>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</si>
  <si>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</si>
  <si>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</si>
  <si>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</si>
  <si>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</si>
  <si>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</si>
  <si>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</si>
  <si>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</si>
  <si>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</si>
  <si>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</si>
  <si>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</si>
  <si>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</si>
  <si>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</si>
  <si>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</si>
  <si>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</si>
  <si>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</si>
  <si>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</si>
  <si>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</si>
  <si>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</si>
  <si>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</si>
  <si>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</si>
  <si>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</si>
  <si>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</si>
  <si>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</si>
  <si>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</si>
  <si>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</si>
  <si>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</si>
  <si>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</si>
  <si>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</si>
  <si>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</si>
  <si>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</si>
  <si>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</si>
  <si>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</si>
  <si>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</si>
  <si>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</si>
  <si>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</si>
  <si>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</si>
  <si>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1.3.14</t>
  </si>
  <si>
    <t>1.3.15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</si>
  <si>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</si>
  <si>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</si>
  <si>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</si>
  <si>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</si>
  <si>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</si>
  <si>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</si>
  <si>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</si>
  <si>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</si>
  <si>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1.4.9</t>
  </si>
  <si>
    <t>1.4.10</t>
  </si>
  <si>
    <t>1.4.11</t>
  </si>
  <si>
    <t>1.4.12</t>
  </si>
  <si>
    <t>1.4.13</t>
  </si>
  <si>
    <t>1.4.14</t>
  </si>
  <si>
    <t>1.4.15</t>
  </si>
  <si>
    <t>TOTAL  DESEMBOLSO MENSAL</t>
  </si>
  <si>
    <t>DESEMBOLSO ACUMULADO</t>
  </si>
  <si>
    <t>%  MENSAL</t>
  </si>
  <si>
    <t>% MENSAL ACUMULADA</t>
  </si>
  <si>
    <t>________________________________________</t>
  </si>
  <si>
    <t>ORÇAMENTO RESUMO</t>
  </si>
  <si>
    <t>Engº. Civil Aleones José da Cruz Júnior</t>
  </si>
  <si>
    <t>CREA: 15296/D</t>
  </si>
  <si>
    <t>C.P.F.: 004.348.151-52</t>
  </si>
  <si>
    <t>Engº. Civil Aleones José da Cruz Júnior CREA: 15296/D</t>
  </si>
  <si>
    <t>BDI</t>
  </si>
  <si>
    <t>Engº Civil ALEONES JOSÉ DA CRUZ JUNIOR</t>
  </si>
  <si>
    <t>CREA 15296/D</t>
  </si>
  <si>
    <t xml:space="preserve">Engº Civil ALEONES JOSÉ DA CRUZ JUNIOR </t>
  </si>
  <si>
    <t>CREA 15296/D-GO</t>
  </si>
  <si>
    <t xml:space="preserve">     Súmula 253/2010 - Tribunal de Contas da União  </t>
  </si>
  <si>
    <t xml:space="preserve">     Foi observado para elaborção deste, a Lei nº 12.844 de 19 de Julho de 2013, que trata da desoneração da folha de pagamento.</t>
  </si>
  <si>
    <t>ORÇAMENTO SINTÉTICO</t>
  </si>
  <si>
    <t>Engº Civil ALEONES JOSÉ DA CRUZ JUNIOR
CREA 15296/D-GO</t>
  </si>
  <si>
    <t>TOTAL  ITEM</t>
  </si>
  <si>
    <t>BONIFICAÇÃO E DESPESAS INDIRETAS - B.D.I. ....................:</t>
  </si>
  <si>
    <t>VALOR TOTAL DA OBRA...............................................................:</t>
  </si>
  <si>
    <t>CLIENTE: INSTITUTO FEDERAL DE EDUCAÇAO, CIENCIAS E TECNOLOGIA DE GOIAS - CAMPUS ANÁPOLIS</t>
  </si>
  <si>
    <t>FECHAMENTO DO TERRENO - CONSTRUÇÃO DE MURO EM BLOCOS DE CONCRETO</t>
  </si>
  <si>
    <t>3.2</t>
  </si>
  <si>
    <t>3.2.1</t>
  </si>
  <si>
    <t>3.2.2</t>
  </si>
  <si>
    <t>Cimalha pingaderia em concreto</t>
  </si>
  <si>
    <t>3.2.3</t>
  </si>
  <si>
    <t>Aço CA-50 10,0mm (Arranque)</t>
  </si>
  <si>
    <t>Estaca a trado, 30cm de diâmetro, concreto FCK=20Mpa (prof. 3,00m), moldada IN LOCO</t>
  </si>
  <si>
    <t>BALDRAME DO MURO / VIGAS INTERMEDIÁRIA E SUPERIOR</t>
  </si>
  <si>
    <t>SINAPI - 84215</t>
  </si>
  <si>
    <t>Forma de compensado resinado 12mm (reaprov. 3x)</t>
  </si>
  <si>
    <t>Aço CA-50 10,0mm</t>
  </si>
  <si>
    <t>PILAR DO MURO</t>
  </si>
  <si>
    <t xml:space="preserve"> SINAPI - 84215</t>
  </si>
  <si>
    <t>Aço CA-50 6,3mm</t>
  </si>
  <si>
    <t>CAMPUS ANÁPOLIS</t>
  </si>
  <si>
    <r>
      <t>EMPREENDIMENTO:</t>
    </r>
    <r>
      <rPr>
        <sz val="11"/>
        <color indexed="8"/>
        <rFont val="Arial"/>
        <family val="2"/>
      </rPr>
      <t xml:space="preserve"> FECHAMENTO DO TERRENO - MURO EM BLOCOS DE CONCRETO</t>
    </r>
  </si>
  <si>
    <r>
      <t xml:space="preserve">CLIENTE: </t>
    </r>
    <r>
      <rPr>
        <b/>
        <sz val="9"/>
        <color indexed="8"/>
        <rFont val="Arial"/>
        <family val="2"/>
      </rPr>
      <t>INSTITUTO FEDERAL DE EDUCAÇAO, CIENCIAS E TECNOLOGIA DE GOIAS - ANÁPOLIS</t>
    </r>
  </si>
  <si>
    <t>EMPREENDIMENTO: FECHAMENTO DO TERRENO - CONSTRUÇÃO DE MURO EM BLOCOS DE CONCRETO</t>
  </si>
  <si>
    <t>CONSTRUÇÃO DE MURO EM BLOCOS DE CONCRETO</t>
  </si>
  <si>
    <t>Aço CA-60 5,0mm (Arranque)</t>
  </si>
  <si>
    <t>SINAPI - 73942/002</t>
  </si>
  <si>
    <t>SINAPI - 74254/002</t>
  </si>
  <si>
    <t>Aço CA-60 5,0mm</t>
  </si>
  <si>
    <t>4.2</t>
  </si>
  <si>
    <t>4.2.1</t>
  </si>
  <si>
    <t>4.3</t>
  </si>
  <si>
    <t>4.3.1</t>
  </si>
  <si>
    <t>4.2.2</t>
  </si>
  <si>
    <t>4.3.2</t>
  </si>
  <si>
    <t>MOVIMENTO DE TERRA</t>
  </si>
  <si>
    <t>Locação da obra, com uso de equipamentos topográficos, inclusive nivelador</t>
  </si>
  <si>
    <t>SINAPI - 73686</t>
  </si>
  <si>
    <t>SINAPI - 79473</t>
  </si>
  <si>
    <t>Corte e aterro compensado</t>
  </si>
  <si>
    <t>MURO EM BLOCOS DE CONCRETO</t>
  </si>
  <si>
    <t>ALVENARIA EM BLOCO DE CONCRETO</t>
  </si>
  <si>
    <t>3.3</t>
  </si>
  <si>
    <t>3.3.1</t>
  </si>
  <si>
    <t>3.3.2</t>
  </si>
  <si>
    <t>3.3.3</t>
  </si>
  <si>
    <t>3.3.4</t>
  </si>
  <si>
    <t>3.4</t>
  </si>
  <si>
    <t>3.4.1</t>
  </si>
  <si>
    <t>3.4.2</t>
  </si>
  <si>
    <t>3.4.3</t>
  </si>
  <si>
    <t>3.4.4</t>
  </si>
  <si>
    <t>3.4.5</t>
  </si>
  <si>
    <t>ADMINISTRAÇÃO DA OBRA</t>
  </si>
  <si>
    <t>CONSUMOS</t>
  </si>
  <si>
    <t>Engenheiro ou Arquiteto/Junior - de Obra</t>
  </si>
  <si>
    <t xml:space="preserve">B.D.I: </t>
  </si>
  <si>
    <t>BARRACAO DE OBRA PARA ALOJAMENTO/ESCRITORIO, PISO EM PINHO 3A, PAREDES EM COMPENSADO 10MM, COBERTURA EM TELHA FIBROCIMENTO 6MM, INCLUSO INSTALACOES ELETRICAS E ESQUADRIAS. REAPROVEITADO 5 VEZES</t>
  </si>
  <si>
    <t>SINAPI -  73805/001</t>
  </si>
  <si>
    <t>SINAPI - 73948/16</t>
  </si>
  <si>
    <t>3.3.5</t>
  </si>
  <si>
    <t>ALVENARIA DE VEDAÇÃO DE BLOCOS VAZADOS DE CONCRETO DE 14X19X39CM (ESPESSURA 14CM) DE PAREDES COM ÁREA LÍQUIDA MAIOR OU IGUAL A 6M² SEM VÃOSE ARGAMASSA DE ASSENTAMENTO COM PREPARO EM BETONEIRA. AF_06/2014</t>
  </si>
  <si>
    <t>SINAPI - 87455</t>
  </si>
  <si>
    <t>COMPOSIÇÃO DE CUSTOS ANALITICOS</t>
  </si>
  <si>
    <t>Engº Civil Aleones José da Cruz Junior - CREA 15296/D-GO</t>
  </si>
  <si>
    <t>Àrea de construção (m²):</t>
  </si>
  <si>
    <t>CÓDIGO</t>
  </si>
  <si>
    <t>UND</t>
  </si>
  <si>
    <t>DESCRIÇÃO</t>
  </si>
  <si>
    <t xml:space="preserve"> QUANTIDADE </t>
  </si>
  <si>
    <t xml:space="preserve"> PREÇO (R$) </t>
  </si>
  <si>
    <t xml:space="preserve"> VALOR (R$) </t>
  </si>
  <si>
    <t>H</t>
  </si>
  <si>
    <t>SERVENTE COM ENCARGOS COMPLEMENTARES</t>
  </si>
  <si>
    <t>ARGAMASSA TRAÇO 1:2:8 (CIMENTO, CAL E AREIA MÉDIA) PARA EMBOÇO/MASSA ÚNICA/ASSENTAMENTO DE ALVENARIA DE VEDAÇÃO, PREPARO MECÂNICO COM BETONEIRA 400 L. AF_06/2014</t>
  </si>
  <si>
    <t>M3</t>
  </si>
  <si>
    <t>PEDREIRO COM ENCARGOS COMPLEMENTARES</t>
  </si>
  <si>
    <t>TELA DE ACO SOLDADA GALVANIZADA PARA ALVENARIA, FIO 1,20 A 1,70 DE DIAMETRO, MALHA 15 X 15 MM, LARGURA 12 CM E COMPRIMENTO 50 CM</t>
  </si>
  <si>
    <t>M</t>
  </si>
  <si>
    <t>PINO DE ACO COM FURO, HASTE = 27 MM (ACAO DIRETA</t>
  </si>
  <si>
    <t>CENTO</t>
  </si>
  <si>
    <t>UN</t>
  </si>
  <si>
    <t>M2</t>
  </si>
  <si>
    <t>CANALETA ESTRUTURAL CERAMICA, 14 X 19 X 39 CM, 6,0 MPA (NBR 15270)</t>
  </si>
  <si>
    <t xml:space="preserve">C-87449
</t>
  </si>
  <si>
    <t>ALVENARIA DE VEDAÇÃO DE BLOCOS CANALETA ESTRUTURAL CERAMICA, 14 X 19 X 39 CM, 6,0 MPA, DE PAREDES COM ÁREA LÍQUIDA MENOR QUE 6M² SEM VÃOS E ARGAMASSA DE ASSENTAMENTO COM PREPARO EM BETONEIRA. AF_06/2014</t>
  </si>
  <si>
    <t>C-87449</t>
  </si>
  <si>
    <t>ALVENARIA DE VEDAÇÃO DE BLOCOS CANALETA ESTRUTURAL, 14 X 19 X 39 CM, 6,0 MPA, DE PAREDES COM ÁREA LÍQUIDA MENOR QUE 6M² SEM VÃOS E ARGAMASSA DE ASSENTAMENTO COM PREPARO EM BETONEIRA. AF_06/2014</t>
  </si>
  <si>
    <t>Consumo àgua/esgoto</t>
  </si>
  <si>
    <t>Consumo de energia elétrica</t>
  </si>
  <si>
    <t xml:space="preserve">         O percentual de encargos sociais adotado é de   91,50% (horista) e 52,87% (mensalista), Conforme SINAPI - Sistema Nacional de Pesquisa de Custos e Índices da Construção Civil mantido e divulgado pela Caixa Econômica Federal.</t>
  </si>
  <si>
    <t>AGETOP - 201410</t>
  </si>
  <si>
    <t>SINAPI -14583</t>
  </si>
  <si>
    <t>SINAPI -14250</t>
  </si>
  <si>
    <t>DECLARAÇÃO, BDI, PLANILHA ORÇAMENTÁRIA, RESUMO,  CRONOGRAMA E COMPOSIÇÕES</t>
  </si>
  <si>
    <t>Referência de Preços: SINAPI -Goiás - Julho de  2015</t>
  </si>
  <si>
    <t>REFERENCIA DE PREÇO: SINAPI C/ DESONERAÇÃO - GOIAS - JULHO/15</t>
  </si>
  <si>
    <t>REFERÊNCIA DE PREÇO: SINAPI JULHO/2015 DESONERADO</t>
  </si>
  <si>
    <t xml:space="preserve">     Cálculo base na composição do BDI conforme acórdão TCU 2622/2013 Plenário. Relator Ministro-Substituto Marcos Bemquerer costa. Brasília 25 setembro 2013.</t>
  </si>
  <si>
    <t>Goiânia, Setembro de 2015</t>
  </si>
  <si>
    <t>MINISTÉRIO DA EDUCAÇÃO</t>
  </si>
  <si>
    <t>SECRETARIA DE EDUCAÇÃO PROFISSIONAL E TECNOLÓGICA</t>
  </si>
  <si>
    <t>INSTITUTO FEDERAL DE EDUCAÇÃO, CIÊNCIA E TECNOLOGIA DE GOIÁS</t>
  </si>
  <si>
    <t>PRÓ-REITORIA DE ADMINISTRAÇÃO</t>
  </si>
  <si>
    <t>Taxas Gerais: TG = [1+(AC+S+R+G/100)]x[1+(DF/100)]x[1+(L/100)]</t>
  </si>
  <si>
    <t>BDI - Bonificações e Despesas Indiretas:</t>
  </si>
  <si>
    <t>Seguro + Garantias</t>
  </si>
  <si>
    <t>SG</t>
  </si>
  <si>
    <r>
      <t xml:space="preserve">        Na condição de Responsável Técnico, declaro para os devidos fins, que os quantitativos constantes na planilha orçamentária estão compatíveis com o projeto de engenharia da obra acima referenciada e que os custos unitários de insumos e serviços são iguais ou menores que a </t>
    </r>
    <r>
      <rPr>
        <sz val="11"/>
        <rFont val="Arial"/>
        <family val="2"/>
      </rPr>
      <t>mediana de seus correspondentes no Sistema Nacional de Pesquisa de Custos e Índices da Construção Civil (SINAPI), em atendimento aos dispositivos do artigo 115 da Lei nº 12.465 de 12 de setembro de 2014.</t>
    </r>
  </si>
  <si>
    <t>3 MÊS</t>
  </si>
  <si>
    <t>4 Meses</t>
  </si>
  <si>
    <t>4 MÊS</t>
  </si>
  <si>
    <t>Prazo de execução:   4 MESES</t>
  </si>
</sst>
</file>

<file path=xl/styles.xml><?xml version="1.0" encoding="utf-8"?>
<styleSheet xmlns="http://schemas.openxmlformats.org/spreadsheetml/2006/main">
  <numFmts count="4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00"/>
    <numFmt numFmtId="173" formatCode="_(&quot;R$ &quot;* #,##0.00_);_(&quot;R$ &quot;* \(#,##0.00\);_(&quot;R$ &quot;* &quot;-&quot;????_);_(@_)"/>
    <numFmt numFmtId="174" formatCode="&quot;R$ &quot;#,##0.00"/>
    <numFmt numFmtId="175" formatCode="#,##0.00_ ;[Red]\-#,##0.00\ "/>
    <numFmt numFmtId="176" formatCode="#,##0.00_ ;\-#,##0.00\ "/>
    <numFmt numFmtId="177" formatCode="0_ ;\-0\ "/>
    <numFmt numFmtId="178" formatCode="&quot;R$&quot;\ #,##0.00"/>
    <numFmt numFmtId="179" formatCode="#,##0.000;\-#,##0.000"/>
    <numFmt numFmtId="180" formatCode="#,##0.0;\-#,##0.0"/>
    <numFmt numFmtId="181" formatCode="#,##0.00&quot; &quot;;&quot; (&quot;#,##0.00&quot;)&quot;;&quot; -&quot;#&quot; &quot;;@&quot; &quot;"/>
    <numFmt numFmtId="182" formatCode="#,#00"/>
    <numFmt numFmtId="183" formatCode="General_)"/>
    <numFmt numFmtId="184" formatCode="%#,#00"/>
    <numFmt numFmtId="185" formatCode="#.##000"/>
    <numFmt numFmtId="186" formatCode="[$R$-416]&quot; &quot;#,##0.00;[Red]&quot;-&quot;[$R$-416]&quot; &quot;#,##0.00"/>
    <numFmt numFmtId="187" formatCode="#,"/>
    <numFmt numFmtId="188" formatCode="[$-416]dddd\,\ d&quot; de &quot;mmmm&quot; de &quot;yyyy"/>
    <numFmt numFmtId="189" formatCode="_(* #,##0.0000_);_(* \(#,##0.0000\);_(* &quot;-&quot;??_);_(@_)"/>
    <numFmt numFmtId="190" formatCode="_(* #,##0.0000000000000_);_(* \(#,##0.0000000000000\);_(* &quot;-&quot;??_);_(@_)"/>
    <numFmt numFmtId="191" formatCode="#,##0.00\ ;&quot; (&quot;#,##0.00\);&quot; -&quot;#\ ;@\ "/>
    <numFmt numFmtId="192" formatCode="0.0%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&quot;Sim&quot;;&quot;Sim&quot;;&quot;Não&quot;"/>
    <numFmt numFmtId="199" formatCode="&quot;Verdadeiro&quot;;&quot;Verdadeiro&quot;;&quot;Falso&quot;"/>
    <numFmt numFmtId="200" formatCode="&quot;Ativado&quot;;&quot;Ativado&quot;;&quot;Desativado&quot;"/>
    <numFmt numFmtId="201" formatCode="[$€-2]\ #,##0.00_);[Red]\([$€-2]\ #,##0.00\)"/>
    <numFmt numFmtId="202" formatCode="_-* #,##0.000_-;\-* #,##0.000_-;_-* &quot;-&quot;??_-;_-@_-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color indexed="62"/>
      <name val="Calibri"/>
      <family val="2"/>
    </font>
    <font>
      <sz val="1"/>
      <color indexed="8"/>
      <name val="Courier"/>
      <family val="3"/>
    </font>
    <font>
      <sz val="10"/>
      <color indexed="8"/>
      <name val="Arial1"/>
      <family val="0"/>
    </font>
    <font>
      <b/>
      <i/>
      <sz val="16"/>
      <color indexed="8"/>
      <name val="Arial"/>
      <family val="2"/>
    </font>
    <font>
      <u val="single"/>
      <sz val="11"/>
      <color indexed="12"/>
      <name val="Arial"/>
      <family val="2"/>
    </font>
    <font>
      <sz val="12"/>
      <name val="Courier"/>
      <family val="3"/>
    </font>
    <font>
      <sz val="11"/>
      <name val="Arial"/>
      <family val="2"/>
    </font>
    <font>
      <b/>
      <i/>
      <u val="single"/>
      <sz val="11"/>
      <color indexed="8"/>
      <name val="Arial"/>
      <family val="2"/>
    </font>
    <font>
      <b/>
      <sz val="1"/>
      <color indexed="8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name val="Arial"/>
      <family val="2"/>
    </font>
    <font>
      <sz val="22"/>
      <name val="Arial"/>
      <family val="2"/>
    </font>
    <font>
      <sz val="22"/>
      <name val="Times New Roman"/>
      <family val="1"/>
    </font>
    <font>
      <b/>
      <sz val="22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2"/>
      <name val="Arial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8"/>
      <color indexed="10"/>
      <name val="Verdana"/>
      <family val="2"/>
    </font>
    <font>
      <sz val="9"/>
      <name val="Arial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17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Verdana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10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Arial"/>
      <family val="2"/>
    </font>
    <font>
      <b/>
      <sz val="10"/>
      <color rgb="FF339966"/>
      <name val="Arial"/>
      <family val="2"/>
    </font>
    <font>
      <sz val="10"/>
      <color rgb="FF000000"/>
      <name val="Arial"/>
      <family val="2"/>
    </font>
    <font>
      <sz val="10"/>
      <color rgb="FF339966"/>
      <name val="Arial"/>
      <family val="2"/>
    </font>
    <font>
      <b/>
      <sz val="10"/>
      <color rgb="FF008000"/>
      <name val="Arial"/>
      <family val="2"/>
    </font>
    <font>
      <b/>
      <sz val="10"/>
      <color rgb="FFFF0000"/>
      <name val="Arial"/>
      <family val="2"/>
    </font>
    <font>
      <b/>
      <i/>
      <sz val="10"/>
      <color rgb="FF000000"/>
      <name val="Arial"/>
      <family val="2"/>
    </font>
    <font>
      <i/>
      <sz val="10"/>
      <color rgb="FF000000"/>
      <name val="Arial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10"/>
      <color rgb="FF000000"/>
      <name val="Verdana"/>
      <family val="2"/>
    </font>
    <font>
      <sz val="8"/>
      <color theme="1"/>
      <name val="Verdana"/>
      <family val="2"/>
    </font>
    <font>
      <sz val="8"/>
      <color rgb="FFFF0000"/>
      <name val="Verdan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8"/>
      <color rgb="FFFF0000"/>
      <name val="Verdana"/>
      <family val="2"/>
    </font>
    <font>
      <b/>
      <sz val="9"/>
      <color rgb="FF00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0" fillId="2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70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70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70" fillId="26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70" fillId="27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70" fillId="2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71" fillId="2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72" fillId="30" borderId="1" applyNumberFormat="0" applyAlignment="0" applyProtection="0"/>
    <xf numFmtId="0" fontId="43" fillId="31" borderId="2" applyNumberFormat="0" applyAlignment="0" applyProtection="0"/>
    <xf numFmtId="0" fontId="43" fillId="31" borderId="2" applyNumberFormat="0" applyAlignment="0" applyProtection="0"/>
    <xf numFmtId="0" fontId="2" fillId="0" borderId="0">
      <alignment/>
      <protection/>
    </xf>
    <xf numFmtId="0" fontId="73" fillId="32" borderId="3" applyNumberFormat="0" applyAlignment="0" applyProtection="0"/>
    <xf numFmtId="0" fontId="14" fillId="33" borderId="4" applyNumberFormat="0" applyAlignment="0" applyProtection="0"/>
    <xf numFmtId="0" fontId="14" fillId="33" borderId="4" applyNumberFormat="0" applyAlignment="0" applyProtection="0"/>
    <xf numFmtId="0" fontId="74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4" fillId="0" borderId="0">
      <alignment/>
      <protection locked="0"/>
    </xf>
    <xf numFmtId="0" fontId="70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70" fillId="36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70" fillId="37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70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70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70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75" fillId="44" borderId="1" applyNumberFormat="0" applyAlignment="0" applyProtection="0"/>
    <xf numFmtId="0" fontId="15" fillId="16" borderId="2" applyNumberFormat="0" applyAlignment="0" applyProtection="0"/>
    <xf numFmtId="0" fontId="15" fillId="16" borderId="2" applyNumberFormat="0" applyAlignment="0" applyProtection="0"/>
    <xf numFmtId="181" fontId="5" fillId="0" borderId="0">
      <alignment/>
      <protection/>
    </xf>
    <xf numFmtId="182" fontId="4" fillId="0" borderId="0">
      <alignment/>
      <protection locked="0"/>
    </xf>
    <xf numFmtId="0" fontId="6" fillId="0" borderId="0">
      <alignment horizontal="center"/>
      <protection/>
    </xf>
    <xf numFmtId="0" fontId="6" fillId="0" borderId="0">
      <alignment horizontal="center" textRotation="90"/>
      <protection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7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8" fillId="47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7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3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48" borderId="7" applyNumberFormat="0" applyFont="0" applyAlignment="0" applyProtection="0"/>
    <xf numFmtId="0" fontId="2" fillId="7" borderId="8" applyNumberFormat="0" applyAlignment="0" applyProtection="0"/>
    <xf numFmtId="0" fontId="2" fillId="7" borderId="8" applyNumberFormat="0" applyAlignment="0" applyProtection="0"/>
    <xf numFmtId="9" fontId="79" fillId="0" borderId="0" applyFont="0" applyFill="0" applyBorder="0" applyAlignment="0" applyProtection="0"/>
    <xf numFmtId="184" fontId="4" fillId="0" borderId="0">
      <alignment/>
      <protection locked="0"/>
    </xf>
    <xf numFmtId="185" fontId="4" fillId="0" borderId="0">
      <alignment/>
      <protection locked="0"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186" fontId="10" fillId="0" borderId="0">
      <alignment/>
      <protection/>
    </xf>
    <xf numFmtId="0" fontId="80" fillId="30" borderId="9" applyNumberFormat="0" applyAlignment="0" applyProtection="0"/>
    <xf numFmtId="0" fontId="17" fillId="31" borderId="10" applyNumberFormat="0" applyAlignment="0" applyProtection="0"/>
    <xf numFmtId="0" fontId="17" fillId="31" borderId="10" applyNumberFormat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11" applyNumberFormat="0" applyFill="0" applyAlignment="0" applyProtection="0"/>
    <xf numFmtId="0" fontId="3" fillId="0" borderId="12" applyNumberFormat="0" applyFill="0" applyAlignment="0" applyProtection="0"/>
    <xf numFmtId="0" fontId="3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5" fillId="0" borderId="14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86" fillId="0" borderId="16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8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7" fontId="11" fillId="0" borderId="0">
      <alignment/>
      <protection locked="0"/>
    </xf>
    <xf numFmtId="187" fontId="11" fillId="0" borderId="0">
      <alignment/>
      <protection locked="0"/>
    </xf>
    <xf numFmtId="0" fontId="87" fillId="0" borderId="18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76">
    <xf numFmtId="0" fontId="0" fillId="0" borderId="0" xfId="0" applyFont="1" applyAlignment="1">
      <alignment/>
    </xf>
    <xf numFmtId="0" fontId="88" fillId="49" borderId="20" xfId="0" applyFont="1" applyFill="1" applyBorder="1" applyAlignment="1">
      <alignment vertical="center" wrapText="1"/>
    </xf>
    <xf numFmtId="170" fontId="89" fillId="49" borderId="20" xfId="0" applyNumberFormat="1" applyFont="1" applyFill="1" applyBorder="1" applyAlignment="1">
      <alignment horizontal="center" vertical="center" wrapText="1"/>
    </xf>
    <xf numFmtId="0" fontId="2" fillId="0" borderId="21" xfId="129" applyBorder="1" applyAlignment="1" applyProtection="1">
      <alignment horizontal="center" vertical="center" wrapText="1"/>
      <protection/>
    </xf>
    <xf numFmtId="0" fontId="2" fillId="0" borderId="22" xfId="129" applyBorder="1" applyAlignment="1" applyProtection="1">
      <alignment horizontal="center" vertical="center" wrapText="1"/>
      <protection/>
    </xf>
    <xf numFmtId="0" fontId="2" fillId="0" borderId="23" xfId="129" applyBorder="1" applyAlignment="1" applyProtection="1">
      <alignment horizontal="center" vertical="center" wrapText="1"/>
      <protection/>
    </xf>
    <xf numFmtId="0" fontId="2" fillId="0" borderId="24" xfId="129" applyBorder="1" applyAlignment="1" applyProtection="1">
      <alignment horizontal="center" vertical="center" wrapText="1"/>
      <protection/>
    </xf>
    <xf numFmtId="0" fontId="2" fillId="0" borderId="0" xfId="129" applyBorder="1" applyAlignment="1" applyProtection="1">
      <alignment horizontal="center" vertical="center" wrapText="1"/>
      <protection/>
    </xf>
    <xf numFmtId="0" fontId="2" fillId="0" borderId="25" xfId="129" applyBorder="1" applyAlignment="1" applyProtection="1">
      <alignment horizontal="center" vertical="center" wrapText="1"/>
      <protection/>
    </xf>
    <xf numFmtId="0" fontId="2" fillId="0" borderId="0" xfId="129" applyFill="1" applyBorder="1" applyAlignment="1" applyProtection="1">
      <alignment horizontal="center" vertical="center" wrapText="1"/>
      <protection/>
    </xf>
    <xf numFmtId="0" fontId="2" fillId="0" borderId="24" xfId="129" applyBorder="1" applyProtection="1">
      <alignment/>
      <protection/>
    </xf>
    <xf numFmtId="0" fontId="2" fillId="0" borderId="0" xfId="129" applyBorder="1" applyProtection="1">
      <alignment/>
      <protection/>
    </xf>
    <xf numFmtId="0" fontId="2" fillId="0" borderId="25" xfId="129" applyBorder="1" applyProtection="1">
      <alignment/>
      <protection/>
    </xf>
    <xf numFmtId="0" fontId="22" fillId="0" borderId="24" xfId="129" applyFont="1" applyBorder="1" applyProtection="1">
      <alignment/>
      <protection/>
    </xf>
    <xf numFmtId="0" fontId="23" fillId="0" borderId="0" xfId="129" applyFont="1" applyBorder="1" applyAlignment="1" applyProtection="1">
      <alignment horizontal="center"/>
      <protection/>
    </xf>
    <xf numFmtId="0" fontId="22" fillId="0" borderId="0" xfId="129" applyFont="1" applyBorder="1" applyProtection="1">
      <alignment/>
      <protection/>
    </xf>
    <xf numFmtId="0" fontId="22" fillId="0" borderId="25" xfId="129" applyFont="1" applyBorder="1" applyProtection="1">
      <alignment/>
      <protection/>
    </xf>
    <xf numFmtId="0" fontId="24" fillId="0" borderId="24" xfId="129" applyFont="1" applyBorder="1" applyAlignment="1" applyProtection="1">
      <alignment/>
      <protection/>
    </xf>
    <xf numFmtId="0" fontId="24" fillId="0" borderId="0" xfId="129" applyFont="1" applyBorder="1" applyAlignment="1" applyProtection="1">
      <alignment/>
      <protection/>
    </xf>
    <xf numFmtId="0" fontId="24" fillId="0" borderId="25" xfId="129" applyFont="1" applyBorder="1" applyAlignment="1" applyProtection="1">
      <alignment/>
      <protection/>
    </xf>
    <xf numFmtId="0" fontId="2" fillId="0" borderId="26" xfId="129" applyBorder="1" applyProtection="1">
      <alignment/>
      <protection/>
    </xf>
    <xf numFmtId="0" fontId="2" fillId="0" borderId="27" xfId="129" applyBorder="1" applyProtection="1">
      <alignment/>
      <protection/>
    </xf>
    <xf numFmtId="0" fontId="2" fillId="0" borderId="28" xfId="129" applyBorder="1" applyProtection="1">
      <alignment/>
      <protection/>
    </xf>
    <xf numFmtId="0" fontId="90" fillId="0" borderId="0" xfId="129" applyFont="1" applyProtection="1">
      <alignment/>
      <protection/>
    </xf>
    <xf numFmtId="0" fontId="91" fillId="0" borderId="0" xfId="129" applyFont="1" applyProtection="1">
      <alignment/>
      <protection/>
    </xf>
    <xf numFmtId="171" fontId="91" fillId="0" borderId="0" xfId="251" applyFont="1" applyAlignment="1" applyProtection="1">
      <alignment/>
      <protection/>
    </xf>
    <xf numFmtId="171" fontId="91" fillId="0" borderId="0" xfId="251" applyFont="1" applyAlignment="1" applyProtection="1">
      <alignment horizontal="left"/>
      <protection/>
    </xf>
    <xf numFmtId="0" fontId="91" fillId="0" borderId="0" xfId="129" applyFont="1" applyAlignment="1" applyProtection="1">
      <alignment horizontal="left"/>
      <protection/>
    </xf>
    <xf numFmtId="0" fontId="92" fillId="0" borderId="0" xfId="129" applyFont="1" applyFill="1" applyBorder="1" applyAlignment="1" applyProtection="1">
      <alignment horizontal="center" vertical="center"/>
      <protection/>
    </xf>
    <xf numFmtId="0" fontId="93" fillId="0" borderId="0" xfId="129" applyFont="1" applyFill="1" applyBorder="1" applyAlignment="1" applyProtection="1">
      <alignment horizontal="left"/>
      <protection/>
    </xf>
    <xf numFmtId="0" fontId="94" fillId="0" borderId="0" xfId="129" applyFont="1" applyFill="1" applyBorder="1" applyAlignment="1" applyProtection="1">
      <alignment horizontal="left"/>
      <protection/>
    </xf>
    <xf numFmtId="171" fontId="94" fillId="0" borderId="0" xfId="251" applyFont="1" applyFill="1" applyBorder="1" applyAlignment="1" applyProtection="1">
      <alignment horizontal="left"/>
      <protection/>
    </xf>
    <xf numFmtId="0" fontId="94" fillId="0" borderId="0" xfId="129" applyFont="1" applyAlignment="1" applyProtection="1">
      <alignment horizontal="left"/>
      <protection/>
    </xf>
    <xf numFmtId="2" fontId="90" fillId="0" borderId="0" xfId="129" applyNumberFormat="1" applyFont="1" applyAlignment="1" applyProtection="1">
      <alignment horizontal="left" vertical="center" wrapText="1"/>
      <protection/>
    </xf>
    <xf numFmtId="0" fontId="91" fillId="0" borderId="0" xfId="129" applyFont="1" applyAlignment="1" applyProtection="1">
      <alignment horizontal="left" vertical="center"/>
      <protection/>
    </xf>
    <xf numFmtId="0" fontId="90" fillId="0" borderId="0" xfId="129" applyFont="1" applyAlignment="1" applyProtection="1">
      <alignment horizontal="left"/>
      <protection/>
    </xf>
    <xf numFmtId="0" fontId="91" fillId="0" borderId="0" xfId="129" applyFont="1" applyBorder="1" applyAlignment="1" applyProtection="1">
      <alignment horizontal="left"/>
      <protection/>
    </xf>
    <xf numFmtId="0" fontId="2" fillId="0" borderId="0" xfId="129" applyFont="1" applyFill="1" applyBorder="1" applyAlignment="1" applyProtection="1">
      <alignment horizontal="center" vertical="center"/>
      <protection/>
    </xf>
    <xf numFmtId="0" fontId="90" fillId="0" borderId="21" xfId="129" applyFont="1" applyBorder="1" applyProtection="1">
      <alignment/>
      <protection/>
    </xf>
    <xf numFmtId="0" fontId="91" fillId="0" borderId="22" xfId="129" applyFont="1" applyBorder="1" applyProtection="1">
      <alignment/>
      <protection/>
    </xf>
    <xf numFmtId="171" fontId="91" fillId="0" borderId="22" xfId="211" applyFont="1" applyBorder="1" applyAlignment="1" applyProtection="1">
      <alignment/>
      <protection/>
    </xf>
    <xf numFmtId="0" fontId="91" fillId="0" borderId="23" xfId="129" applyFont="1" applyBorder="1" applyProtection="1">
      <alignment/>
      <protection/>
    </xf>
    <xf numFmtId="0" fontId="91" fillId="0" borderId="29" xfId="129" applyFont="1" applyBorder="1" applyAlignment="1" applyProtection="1">
      <alignment vertical="center"/>
      <protection/>
    </xf>
    <xf numFmtId="0" fontId="91" fillId="0" borderId="25" xfId="129" applyFont="1" applyBorder="1" applyProtection="1">
      <alignment/>
      <protection/>
    </xf>
    <xf numFmtId="0" fontId="91" fillId="0" borderId="30" xfId="129" applyFont="1" applyBorder="1" applyProtection="1">
      <alignment/>
      <protection/>
    </xf>
    <xf numFmtId="0" fontId="27" fillId="50" borderId="31" xfId="129" applyFont="1" applyFill="1" applyBorder="1" applyAlignment="1" applyProtection="1">
      <alignment vertical="center" wrapText="1"/>
      <protection/>
    </xf>
    <xf numFmtId="0" fontId="29" fillId="50" borderId="32" xfId="129" applyFont="1" applyFill="1" applyBorder="1" applyAlignment="1" applyProtection="1">
      <alignment horizontal="center" vertical="center" wrapText="1"/>
      <protection/>
    </xf>
    <xf numFmtId="0" fontId="29" fillId="50" borderId="32" xfId="129" applyFont="1" applyFill="1" applyBorder="1" applyAlignment="1" applyProtection="1">
      <alignment vertical="center" wrapText="1"/>
      <protection/>
    </xf>
    <xf numFmtId="0" fontId="27" fillId="51" borderId="33" xfId="129" applyFont="1" applyFill="1" applyBorder="1" applyAlignment="1" applyProtection="1">
      <alignment horizontal="center"/>
      <protection/>
    </xf>
    <xf numFmtId="0" fontId="31" fillId="51" borderId="34" xfId="129" applyFont="1" applyFill="1" applyBorder="1" applyProtection="1">
      <alignment/>
      <protection/>
    </xf>
    <xf numFmtId="0" fontId="29" fillId="51" borderId="34" xfId="129" applyFont="1" applyFill="1" applyBorder="1" applyAlignment="1" applyProtection="1">
      <alignment horizontal="center"/>
      <protection/>
    </xf>
    <xf numFmtId="0" fontId="32" fillId="0" borderId="33" xfId="129" applyFont="1" applyFill="1" applyBorder="1" applyAlignment="1" applyProtection="1">
      <alignment horizontal="center"/>
      <protection/>
    </xf>
    <xf numFmtId="0" fontId="31" fillId="0" borderId="34" xfId="129" applyFont="1" applyFill="1" applyBorder="1" applyProtection="1">
      <alignment/>
      <protection/>
    </xf>
    <xf numFmtId="0" fontId="31" fillId="0" borderId="34" xfId="129" applyFont="1" applyFill="1" applyBorder="1" applyAlignment="1" applyProtection="1">
      <alignment horizontal="center"/>
      <protection/>
    </xf>
    <xf numFmtId="171" fontId="31" fillId="0" borderId="35" xfId="211" applyFont="1" applyFill="1" applyBorder="1" applyAlignment="1" applyProtection="1">
      <alignment/>
      <protection locked="0"/>
    </xf>
    <xf numFmtId="171" fontId="31" fillId="0" borderId="36" xfId="211" applyFont="1" applyFill="1" applyBorder="1" applyAlignment="1" applyProtection="1">
      <alignment horizontal="center"/>
      <protection locked="0"/>
    </xf>
    <xf numFmtId="171" fontId="31" fillId="0" borderId="35" xfId="211" applyNumberFormat="1" applyFont="1" applyFill="1" applyBorder="1" applyAlignment="1" applyProtection="1">
      <alignment/>
      <protection locked="0"/>
    </xf>
    <xf numFmtId="171" fontId="31" fillId="0" borderId="37" xfId="211" applyFont="1" applyFill="1" applyBorder="1" applyAlignment="1" applyProtection="1">
      <alignment horizontal="left"/>
      <protection/>
    </xf>
    <xf numFmtId="0" fontId="31" fillId="0" borderId="34" xfId="129" applyFont="1" applyFill="1" applyBorder="1" applyAlignment="1" applyProtection="1">
      <alignment horizontal="left"/>
      <protection/>
    </xf>
    <xf numFmtId="171" fontId="31" fillId="51" borderId="35" xfId="211" applyFont="1" applyFill="1" applyBorder="1" applyAlignment="1" applyProtection="1">
      <alignment/>
      <protection/>
    </xf>
    <xf numFmtId="171" fontId="31" fillId="50" borderId="36" xfId="211" applyFont="1" applyFill="1" applyBorder="1" applyAlignment="1" applyProtection="1">
      <alignment horizontal="center"/>
      <protection locked="0"/>
    </xf>
    <xf numFmtId="171" fontId="31" fillId="51" borderId="37" xfId="211" applyFont="1" applyFill="1" applyBorder="1" applyAlignment="1" applyProtection="1">
      <alignment horizontal="left"/>
      <protection/>
    </xf>
    <xf numFmtId="0" fontId="32" fillId="0" borderId="38" xfId="129" applyFont="1" applyFill="1" applyBorder="1" applyAlignment="1" applyProtection="1">
      <alignment horizontal="center"/>
      <protection/>
    </xf>
    <xf numFmtId="0" fontId="31" fillId="0" borderId="39" xfId="129" applyFont="1" applyFill="1" applyBorder="1" applyAlignment="1" applyProtection="1">
      <alignment horizontal="left"/>
      <protection/>
    </xf>
    <xf numFmtId="0" fontId="31" fillId="0" borderId="39" xfId="129" applyFont="1" applyFill="1" applyBorder="1" applyAlignment="1" applyProtection="1">
      <alignment horizontal="center"/>
      <protection/>
    </xf>
    <xf numFmtId="171" fontId="31" fillId="0" borderId="40" xfId="211" applyFont="1" applyFill="1" applyBorder="1" applyAlignment="1" applyProtection="1">
      <alignment/>
      <protection locked="0"/>
    </xf>
    <xf numFmtId="171" fontId="31" fillId="0" borderId="41" xfId="211" applyFont="1" applyFill="1" applyBorder="1" applyAlignment="1" applyProtection="1">
      <alignment horizontal="center"/>
      <protection locked="0"/>
    </xf>
    <xf numFmtId="171" fontId="31" fillId="0" borderId="42" xfId="211" applyFont="1" applyFill="1" applyBorder="1" applyAlignment="1" applyProtection="1">
      <alignment horizontal="left"/>
      <protection/>
    </xf>
    <xf numFmtId="0" fontId="27" fillId="51" borderId="43" xfId="129" applyFont="1" applyFill="1" applyBorder="1" applyAlignment="1" applyProtection="1">
      <alignment horizontal="center"/>
      <protection/>
    </xf>
    <xf numFmtId="0" fontId="29" fillId="51" borderId="44" xfId="129" applyFont="1" applyFill="1" applyBorder="1" applyAlignment="1" applyProtection="1">
      <alignment horizontal="left"/>
      <protection/>
    </xf>
    <xf numFmtId="0" fontId="29" fillId="51" borderId="45" xfId="129" applyFont="1" applyFill="1" applyBorder="1" applyAlignment="1" applyProtection="1">
      <alignment horizontal="center"/>
      <protection/>
    </xf>
    <xf numFmtId="171" fontId="29" fillId="51" borderId="46" xfId="211" applyFont="1" applyFill="1" applyBorder="1" applyAlignment="1" applyProtection="1">
      <alignment/>
      <protection/>
    </xf>
    <xf numFmtId="171" fontId="29" fillId="51" borderId="47" xfId="211" applyFont="1" applyFill="1" applyBorder="1" applyAlignment="1" applyProtection="1">
      <alignment horizontal="left"/>
      <protection/>
    </xf>
    <xf numFmtId="0" fontId="93" fillId="0" borderId="24" xfId="129" applyFont="1" applyFill="1" applyBorder="1" applyAlignment="1" applyProtection="1">
      <alignment horizontal="center"/>
      <protection/>
    </xf>
    <xf numFmtId="0" fontId="94" fillId="0" borderId="0" xfId="129" applyFont="1" applyBorder="1" applyProtection="1">
      <alignment/>
      <protection/>
    </xf>
    <xf numFmtId="0" fontId="94" fillId="0" borderId="25" xfId="129" applyFont="1" applyBorder="1" applyProtection="1">
      <alignment/>
      <protection/>
    </xf>
    <xf numFmtId="171" fontId="94" fillId="0" borderId="0" xfId="129" applyNumberFormat="1" applyFont="1" applyBorder="1" applyProtection="1">
      <alignment/>
      <protection/>
    </xf>
    <xf numFmtId="0" fontId="94" fillId="0" borderId="25" xfId="129" applyFont="1" applyBorder="1" applyAlignment="1" applyProtection="1">
      <alignment horizontal="left"/>
      <protection/>
    </xf>
    <xf numFmtId="0" fontId="91" fillId="0" borderId="25" xfId="129" applyFont="1" applyBorder="1" applyAlignment="1" applyProtection="1">
      <alignment horizontal="left"/>
      <protection/>
    </xf>
    <xf numFmtId="0" fontId="90" fillId="0" borderId="24" xfId="129" applyFont="1" applyBorder="1" applyProtection="1">
      <alignment/>
      <protection/>
    </xf>
    <xf numFmtId="0" fontId="91" fillId="0" borderId="0" xfId="211" applyNumberFormat="1" applyFont="1" applyFill="1" applyBorder="1" applyAlignment="1" applyProtection="1">
      <alignment vertical="center" wrapText="1"/>
      <protection/>
    </xf>
    <xf numFmtId="0" fontId="91" fillId="0" borderId="0" xfId="129" applyFont="1" applyBorder="1" applyProtection="1">
      <alignment/>
      <protection/>
    </xf>
    <xf numFmtId="171" fontId="91" fillId="0" borderId="0" xfId="211" applyFont="1" applyBorder="1" applyAlignment="1" applyProtection="1">
      <alignment/>
      <protection/>
    </xf>
    <xf numFmtId="171" fontId="28" fillId="0" borderId="0" xfId="211" applyFont="1" applyFill="1" applyBorder="1" applyAlignment="1" applyProtection="1">
      <alignment horizontal="center" vertical="center"/>
      <protection/>
    </xf>
    <xf numFmtId="0" fontId="90" fillId="0" borderId="26" xfId="129" applyFont="1" applyBorder="1" applyProtection="1">
      <alignment/>
      <protection/>
    </xf>
    <xf numFmtId="171" fontId="28" fillId="0" borderId="27" xfId="211" applyFont="1" applyFill="1" applyBorder="1" applyAlignment="1" applyProtection="1">
      <alignment horizontal="center" vertical="center"/>
      <protection/>
    </xf>
    <xf numFmtId="0" fontId="91" fillId="0" borderId="28" xfId="129" applyFont="1" applyBorder="1" applyProtection="1">
      <alignment/>
      <protection/>
    </xf>
    <xf numFmtId="0" fontId="34" fillId="0" borderId="0" xfId="129" applyFont="1" applyFill="1" applyProtection="1">
      <alignment/>
      <protection locked="0"/>
    </xf>
    <xf numFmtId="0" fontId="34" fillId="0" borderId="0" xfId="129" applyFont="1" applyFill="1" applyBorder="1" applyProtection="1">
      <alignment/>
      <protection locked="0"/>
    </xf>
    <xf numFmtId="0" fontId="36" fillId="0" borderId="0" xfId="129" applyFont="1" applyFill="1" applyProtection="1">
      <alignment/>
      <protection/>
    </xf>
    <xf numFmtId="0" fontId="2" fillId="0" borderId="0" xfId="129" applyFont="1" applyFill="1" applyProtection="1">
      <alignment/>
      <protection/>
    </xf>
    <xf numFmtId="0" fontId="37" fillId="0" borderId="0" xfId="190" applyFont="1" applyFill="1" applyBorder="1" applyAlignment="1" applyProtection="1">
      <alignment horizontal="left" vertical="center"/>
      <protection/>
    </xf>
    <xf numFmtId="0" fontId="2" fillId="0" borderId="0" xfId="129" applyFont="1" applyFill="1" applyBorder="1" applyProtection="1">
      <alignment/>
      <protection/>
    </xf>
    <xf numFmtId="171" fontId="34" fillId="0" borderId="0" xfId="247" applyFont="1" applyFill="1" applyBorder="1" applyAlignment="1" applyProtection="1">
      <alignment horizontal="center" vertical="center"/>
      <protection locked="0"/>
    </xf>
    <xf numFmtId="0" fontId="42" fillId="0" borderId="0" xfId="129" applyFont="1" applyFill="1" applyAlignment="1" applyProtection="1">
      <alignment/>
      <protection locked="0"/>
    </xf>
    <xf numFmtId="0" fontId="34" fillId="0" borderId="0" xfId="129" applyFont="1" applyFill="1" applyAlignment="1" applyProtection="1">
      <alignment horizontal="center" vertical="center"/>
      <protection locked="0"/>
    </xf>
    <xf numFmtId="171" fontId="34" fillId="0" borderId="0" xfId="247" applyFont="1" applyFill="1" applyAlignment="1" applyProtection="1">
      <alignment horizontal="right" vertical="center"/>
      <protection locked="0"/>
    </xf>
    <xf numFmtId="4" fontId="34" fillId="0" borderId="0" xfId="247" applyNumberFormat="1" applyFont="1" applyFill="1" applyAlignment="1" applyProtection="1">
      <alignment horizontal="center"/>
      <protection locked="0"/>
    </xf>
    <xf numFmtId="43" fontId="34" fillId="0" borderId="0" xfId="252" applyFont="1" applyAlignment="1">
      <alignment/>
    </xf>
    <xf numFmtId="0" fontId="91" fillId="0" borderId="0" xfId="129" applyFont="1" applyAlignment="1" applyProtection="1">
      <alignment vertical="center"/>
      <protection/>
    </xf>
    <xf numFmtId="0" fontId="91" fillId="0" borderId="0" xfId="129" applyFont="1" applyAlignment="1" applyProtection="1">
      <alignment vertical="center" wrapText="1"/>
      <protection/>
    </xf>
    <xf numFmtId="0" fontId="94" fillId="0" borderId="0" xfId="129" applyFont="1" applyProtection="1">
      <alignment/>
      <protection/>
    </xf>
    <xf numFmtId="171" fontId="91" fillId="0" borderId="0" xfId="211" applyFont="1" applyAlignment="1" applyProtection="1">
      <alignment/>
      <protection/>
    </xf>
    <xf numFmtId="0" fontId="91" fillId="0" borderId="0" xfId="129" applyFont="1" applyFill="1" applyAlignment="1" applyProtection="1">
      <alignment vertical="center"/>
      <protection/>
    </xf>
    <xf numFmtId="0" fontId="91" fillId="0" borderId="0" xfId="129" applyFont="1" applyFill="1" applyAlignment="1" applyProtection="1">
      <alignment horizontal="left"/>
      <protection/>
    </xf>
    <xf numFmtId="171" fontId="91" fillId="0" borderId="0" xfId="251" applyFont="1" applyFill="1" applyAlignment="1" applyProtection="1">
      <alignment horizontal="left"/>
      <protection/>
    </xf>
    <xf numFmtId="0" fontId="34" fillId="0" borderId="0" xfId="129" applyFont="1" applyFill="1" applyProtection="1">
      <alignment/>
      <protection/>
    </xf>
    <xf numFmtId="0" fontId="37" fillId="0" borderId="48" xfId="190" applyFont="1" applyFill="1" applyBorder="1" applyAlignment="1" applyProtection="1">
      <alignment horizontal="left" vertical="center"/>
      <protection/>
    </xf>
    <xf numFmtId="171" fontId="37" fillId="0" borderId="48" xfId="247" applyFont="1" applyFill="1" applyBorder="1" applyAlignment="1" applyProtection="1">
      <alignment horizontal="left" vertical="center"/>
      <protection/>
    </xf>
    <xf numFmtId="49" fontId="37" fillId="0" borderId="0" xfId="247" applyNumberFormat="1" applyFont="1" applyFill="1" applyBorder="1" applyAlignment="1" applyProtection="1">
      <alignment horizontal="right" vertical="center"/>
      <protection/>
    </xf>
    <xf numFmtId="0" fontId="2" fillId="0" borderId="0" xfId="129" applyFont="1" applyFill="1" applyProtection="1">
      <alignment/>
      <protection locked="0"/>
    </xf>
    <xf numFmtId="0" fontId="39" fillId="0" borderId="0" xfId="129" applyFont="1" applyFill="1" applyBorder="1" applyAlignment="1" applyProtection="1">
      <alignment horizontal="center" vertical="center"/>
      <protection locked="0"/>
    </xf>
    <xf numFmtId="0" fontId="39" fillId="0" borderId="0" xfId="129" applyFont="1" applyFill="1" applyBorder="1" applyProtection="1">
      <alignment/>
      <protection locked="0"/>
    </xf>
    <xf numFmtId="171" fontId="39" fillId="0" borderId="0" xfId="247" applyFont="1" applyFill="1" applyBorder="1" applyAlignment="1" applyProtection="1">
      <alignment horizontal="center" vertical="center"/>
      <protection locked="0"/>
    </xf>
    <xf numFmtId="0" fontId="42" fillId="0" borderId="0" xfId="129" applyFont="1" applyFill="1" applyBorder="1" applyAlignment="1" applyProtection="1">
      <alignment horizontal="center"/>
      <protection locked="0"/>
    </xf>
    <xf numFmtId="0" fontId="34" fillId="0" borderId="0" xfId="129" applyFont="1" applyFill="1" applyBorder="1" applyAlignment="1" applyProtection="1">
      <alignment horizontal="center" vertical="center"/>
      <protection locked="0"/>
    </xf>
    <xf numFmtId="171" fontId="34" fillId="0" borderId="0" xfId="247" applyFont="1" applyFill="1" applyAlignment="1" applyProtection="1">
      <alignment horizontal="center" vertical="center"/>
      <protection locked="0"/>
    </xf>
    <xf numFmtId="0" fontId="2" fillId="0" borderId="0" xfId="129" applyProtection="1">
      <alignment/>
      <protection/>
    </xf>
    <xf numFmtId="0" fontId="22" fillId="0" borderId="0" xfId="129" applyFont="1" applyProtection="1">
      <alignment/>
      <protection/>
    </xf>
    <xf numFmtId="0" fontId="2" fillId="0" borderId="0" xfId="129" applyProtection="1">
      <alignment/>
      <protection locked="0"/>
    </xf>
    <xf numFmtId="49" fontId="37" fillId="0" borderId="48" xfId="247" applyNumberFormat="1" applyFont="1" applyFill="1" applyBorder="1" applyAlignment="1" applyProtection="1">
      <alignment horizontal="right" vertical="center"/>
      <protection/>
    </xf>
    <xf numFmtId="10" fontId="89" fillId="49" borderId="20" xfId="197" applyNumberFormat="1" applyFont="1" applyFill="1" applyBorder="1" applyAlignment="1">
      <alignment horizontal="center" vertical="center" wrapText="1"/>
    </xf>
    <xf numFmtId="0" fontId="95" fillId="0" borderId="0" xfId="0" applyFont="1" applyBorder="1" applyAlignment="1">
      <alignment horizontal="justify" vertical="center" wrapText="1"/>
    </xf>
    <xf numFmtId="170" fontId="95" fillId="52" borderId="0" xfId="0" applyNumberFormat="1" applyFont="1" applyFill="1" applyBorder="1" applyAlignment="1">
      <alignment horizontal="center" vertical="center" wrapText="1"/>
    </xf>
    <xf numFmtId="0" fontId="2" fillId="0" borderId="0" xfId="129" applyFont="1" applyFill="1" applyBorder="1" applyProtection="1">
      <alignment/>
      <protection locked="0"/>
    </xf>
    <xf numFmtId="178" fontId="89" fillId="49" borderId="20" xfId="197" applyNumberFormat="1" applyFont="1" applyFill="1" applyBorder="1" applyAlignment="1">
      <alignment horizontal="center" vertical="center" wrapText="1"/>
    </xf>
    <xf numFmtId="170" fontId="88" fillId="49" borderId="34" xfId="0" applyNumberFormat="1" applyFont="1" applyFill="1" applyBorder="1" applyAlignment="1">
      <alignment horizontal="center" vertical="center" wrapText="1"/>
    </xf>
    <xf numFmtId="0" fontId="88" fillId="49" borderId="34" xfId="0" applyFont="1" applyFill="1" applyBorder="1" applyAlignment="1">
      <alignment vertical="center" wrapText="1"/>
    </xf>
    <xf numFmtId="0" fontId="96" fillId="52" borderId="0" xfId="0" applyFont="1" applyFill="1" applyBorder="1" applyAlignment="1">
      <alignment vertical="center" wrapText="1"/>
    </xf>
    <xf numFmtId="4" fontId="34" fillId="0" borderId="0" xfId="247" applyNumberFormat="1" applyFont="1" applyFill="1" applyBorder="1" applyAlignment="1" applyProtection="1">
      <alignment horizontal="center"/>
      <protection locked="0"/>
    </xf>
    <xf numFmtId="0" fontId="28" fillId="0" borderId="0" xfId="129" applyFont="1" applyFill="1" applyBorder="1" applyAlignment="1">
      <alignment vertical="center"/>
      <protection/>
    </xf>
    <xf numFmtId="0" fontId="42" fillId="0" borderId="0" xfId="129" applyFont="1" applyFill="1" applyBorder="1" applyAlignment="1" applyProtection="1">
      <alignment/>
      <protection locked="0"/>
    </xf>
    <xf numFmtId="0" fontId="2" fillId="0" borderId="0" xfId="129" applyFont="1" applyFill="1" applyBorder="1" applyAlignment="1" applyProtection="1">
      <alignment horizontal="center"/>
      <protection locked="0"/>
    </xf>
    <xf numFmtId="0" fontId="37" fillId="53" borderId="0" xfId="190" applyFont="1" applyFill="1" applyBorder="1" applyAlignment="1" applyProtection="1">
      <alignment horizontal="left" vertical="center"/>
      <protection/>
    </xf>
    <xf numFmtId="43" fontId="34" fillId="0" borderId="0" xfId="252" applyFont="1" applyBorder="1" applyAlignment="1">
      <alignment/>
    </xf>
    <xf numFmtId="171" fontId="34" fillId="0" borderId="0" xfId="247" applyFont="1" applyFill="1" applyBorder="1" applyAlignment="1" applyProtection="1">
      <alignment horizontal="right" vertical="center"/>
      <protection locked="0"/>
    </xf>
    <xf numFmtId="0" fontId="38" fillId="53" borderId="20" xfId="172" applyFont="1" applyFill="1" applyBorder="1" applyAlignment="1">
      <alignment horizontal="center" vertical="center"/>
      <protection/>
    </xf>
    <xf numFmtId="0" fontId="37" fillId="0" borderId="48" xfId="190" applyFont="1" applyFill="1" applyBorder="1" applyAlignment="1" applyProtection="1">
      <alignment vertical="center"/>
      <protection/>
    </xf>
    <xf numFmtId="0" fontId="93" fillId="0" borderId="24" xfId="129" applyFont="1" applyFill="1" applyBorder="1" applyAlignment="1" applyProtection="1">
      <alignment horizontal="left"/>
      <protection/>
    </xf>
    <xf numFmtId="0" fontId="90" fillId="0" borderId="24" xfId="129" applyFont="1" applyBorder="1" applyAlignment="1" applyProtection="1">
      <alignment horizontal="left"/>
      <protection/>
    </xf>
    <xf numFmtId="0" fontId="42" fillId="0" borderId="26" xfId="129" applyFont="1" applyFill="1" applyBorder="1" applyAlignment="1" applyProtection="1">
      <alignment/>
      <protection locked="0"/>
    </xf>
    <xf numFmtId="0" fontId="42" fillId="0" borderId="27" xfId="129" applyFont="1" applyFill="1" applyBorder="1" applyAlignment="1" applyProtection="1">
      <alignment/>
      <protection locked="0"/>
    </xf>
    <xf numFmtId="0" fontId="2" fillId="0" borderId="27" xfId="129" applyFont="1" applyFill="1" applyBorder="1" applyAlignment="1" applyProtection="1">
      <alignment horizontal="center"/>
      <protection locked="0"/>
    </xf>
    <xf numFmtId="191" fontId="28" fillId="0" borderId="0" xfId="252" applyNumberFormat="1" applyFont="1" applyFill="1" applyBorder="1" applyAlignment="1" applyProtection="1">
      <alignment horizontal="right" vertical="center"/>
      <protection/>
    </xf>
    <xf numFmtId="191" fontId="28" fillId="0" borderId="0" xfId="247" applyNumberFormat="1" applyFont="1" applyFill="1" applyBorder="1" applyAlignment="1" applyProtection="1">
      <alignment horizontal="center" vertical="center"/>
      <protection/>
    </xf>
    <xf numFmtId="43" fontId="34" fillId="0" borderId="0" xfId="252" applyFont="1" applyFill="1" applyBorder="1" applyAlignment="1">
      <alignment/>
    </xf>
    <xf numFmtId="171" fontId="37" fillId="0" borderId="49" xfId="247" applyFont="1" applyFill="1" applyBorder="1" applyAlignment="1" applyProtection="1">
      <alignment vertical="center"/>
      <protection/>
    </xf>
    <xf numFmtId="171" fontId="37" fillId="0" borderId="48" xfId="247" applyFont="1" applyFill="1" applyBorder="1" applyAlignment="1" applyProtection="1">
      <alignment vertical="center"/>
      <protection/>
    </xf>
    <xf numFmtId="0" fontId="88" fillId="49" borderId="20" xfId="0" applyFont="1" applyFill="1" applyBorder="1" applyAlignment="1">
      <alignment horizontal="center" vertical="center" wrapText="1"/>
    </xf>
    <xf numFmtId="170" fontId="88" fillId="49" borderId="20" xfId="0" applyNumberFormat="1" applyFont="1" applyFill="1" applyBorder="1" applyAlignment="1">
      <alignment horizontal="center" vertical="center" wrapText="1"/>
    </xf>
    <xf numFmtId="0" fontId="34" fillId="0" borderId="21" xfId="0" applyFont="1" applyBorder="1" applyAlignment="1">
      <alignment horizontal="left" vertical="top" wrapText="1"/>
    </xf>
    <xf numFmtId="0" fontId="34" fillId="0" borderId="22" xfId="0" applyFont="1" applyBorder="1" applyAlignment="1">
      <alignment horizontal="left" vertical="center" wrapText="1"/>
    </xf>
    <xf numFmtId="172" fontId="91" fillId="0" borderId="0" xfId="0" applyNumberFormat="1" applyFont="1" applyAlignment="1">
      <alignment/>
    </xf>
    <xf numFmtId="0" fontId="91" fillId="0" borderId="0" xfId="0" applyFont="1" applyAlignment="1">
      <alignment/>
    </xf>
    <xf numFmtId="0" fontId="34" fillId="0" borderId="24" xfId="0" applyFont="1" applyBorder="1" applyAlignment="1">
      <alignment horizontal="left" vertical="top" wrapText="1"/>
    </xf>
    <xf numFmtId="0" fontId="34" fillId="0" borderId="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left" vertical="center" wrapText="1"/>
    </xf>
    <xf numFmtId="43" fontId="48" fillId="0" borderId="25" xfId="252" applyFont="1" applyBorder="1" applyAlignment="1">
      <alignment horizontal="right" vertical="center" wrapText="1"/>
    </xf>
    <xf numFmtId="0" fontId="97" fillId="49" borderId="50" xfId="0" applyFont="1" applyFill="1" applyBorder="1" applyAlignment="1">
      <alignment horizontal="center" vertical="center" wrapText="1"/>
    </xf>
    <xf numFmtId="17" fontId="97" fillId="49" borderId="51" xfId="0" applyNumberFormat="1" applyFont="1" applyFill="1" applyBorder="1" applyAlignment="1">
      <alignment horizontal="center" vertical="center" wrapText="1"/>
    </xf>
    <xf numFmtId="0" fontId="97" fillId="49" borderId="51" xfId="0" applyFont="1" applyFill="1" applyBorder="1" applyAlignment="1">
      <alignment horizontal="center" vertical="center" wrapText="1"/>
    </xf>
    <xf numFmtId="0" fontId="97" fillId="49" borderId="20" xfId="0" applyFont="1" applyFill="1" applyBorder="1" applyAlignment="1">
      <alignment vertical="center" wrapText="1"/>
    </xf>
    <xf numFmtId="0" fontId="98" fillId="49" borderId="20" xfId="0" applyFont="1" applyFill="1" applyBorder="1" applyAlignment="1">
      <alignment horizontal="center" vertical="center" wrapText="1"/>
    </xf>
    <xf numFmtId="170" fontId="98" fillId="49" borderId="20" xfId="0" applyNumberFormat="1" applyFont="1" applyFill="1" applyBorder="1" applyAlignment="1">
      <alignment horizontal="center" vertical="center" wrapText="1"/>
    </xf>
    <xf numFmtId="0" fontId="99" fillId="52" borderId="51" xfId="0" applyFont="1" applyFill="1" applyBorder="1" applyAlignment="1">
      <alignment horizontal="center" vertical="center" wrapText="1"/>
    </xf>
    <xf numFmtId="0" fontId="99" fillId="52" borderId="20" xfId="0" applyFont="1" applyFill="1" applyBorder="1" applyAlignment="1">
      <alignment vertical="center" wrapText="1"/>
    </xf>
    <xf numFmtId="0" fontId="91" fillId="52" borderId="20" xfId="0" applyFont="1" applyFill="1" applyBorder="1" applyAlignment="1">
      <alignment horizontal="center" vertical="center" wrapText="1"/>
    </xf>
    <xf numFmtId="39" fontId="91" fillId="52" borderId="20" xfId="0" applyNumberFormat="1" applyFont="1" applyFill="1" applyBorder="1" applyAlignment="1">
      <alignment horizontal="center" vertical="center" wrapText="1"/>
    </xf>
    <xf numFmtId="39" fontId="98" fillId="49" borderId="20" xfId="0" applyNumberFormat="1" applyFont="1" applyFill="1" applyBorder="1" applyAlignment="1">
      <alignment horizontal="center" vertical="center" wrapText="1"/>
    </xf>
    <xf numFmtId="0" fontId="99" fillId="0" borderId="51" xfId="0" applyFont="1" applyBorder="1" applyAlignment="1">
      <alignment horizontal="center" vertical="center" wrapText="1"/>
    </xf>
    <xf numFmtId="0" fontId="100" fillId="49" borderId="20" xfId="0" applyFont="1" applyFill="1" applyBorder="1" applyAlignment="1">
      <alignment horizontal="center" vertical="center" wrapText="1"/>
    </xf>
    <xf numFmtId="0" fontId="99" fillId="0" borderId="20" xfId="0" applyFont="1" applyBorder="1" applyAlignment="1">
      <alignment vertical="center" wrapText="1"/>
    </xf>
    <xf numFmtId="0" fontId="91" fillId="0" borderId="20" xfId="0" applyFont="1" applyBorder="1" applyAlignment="1">
      <alignment horizontal="center" vertical="center" wrapText="1"/>
    </xf>
    <xf numFmtId="39" fontId="91" fillId="0" borderId="20" xfId="0" applyNumberFormat="1" applyFont="1" applyBorder="1" applyAlignment="1">
      <alignment horizontal="center" vertical="center" wrapText="1"/>
    </xf>
    <xf numFmtId="0" fontId="100" fillId="0" borderId="20" xfId="0" applyFont="1" applyBorder="1" applyAlignment="1">
      <alignment horizontal="center" vertical="center" wrapText="1"/>
    </xf>
    <xf numFmtId="39" fontId="98" fillId="0" borderId="20" xfId="0" applyNumberFormat="1" applyFont="1" applyBorder="1" applyAlignment="1">
      <alignment horizontal="center" vertical="center" wrapText="1"/>
    </xf>
    <xf numFmtId="0" fontId="91" fillId="0" borderId="51" xfId="0" applyFont="1" applyBorder="1" applyAlignment="1">
      <alignment horizontal="center" vertical="center" wrapText="1"/>
    </xf>
    <xf numFmtId="0" fontId="91" fillId="0" borderId="20" xfId="0" applyFont="1" applyBorder="1" applyAlignment="1">
      <alignment vertical="center" wrapText="1"/>
    </xf>
    <xf numFmtId="170" fontId="101" fillId="49" borderId="20" xfId="0" applyNumberFormat="1" applyFont="1" applyFill="1" applyBorder="1" applyAlignment="1">
      <alignment horizontal="center" vertical="center" wrapText="1"/>
    </xf>
    <xf numFmtId="0" fontId="99" fillId="0" borderId="52" xfId="0" applyFont="1" applyBorder="1" applyAlignment="1">
      <alignment horizontal="center" vertical="center" wrapText="1"/>
    </xf>
    <xf numFmtId="0" fontId="99" fillId="52" borderId="53" xfId="0" applyFont="1" applyFill="1" applyBorder="1" applyAlignment="1">
      <alignment vertical="center" wrapText="1"/>
    </xf>
    <xf numFmtId="0" fontId="91" fillId="52" borderId="53" xfId="0" applyFont="1" applyFill="1" applyBorder="1" applyAlignment="1">
      <alignment horizontal="center" vertical="center" wrapText="1"/>
    </xf>
    <xf numFmtId="39" fontId="91" fillId="52" borderId="53" xfId="0" applyNumberFormat="1" applyFont="1" applyFill="1" applyBorder="1" applyAlignment="1">
      <alignment horizontal="center" vertical="center" wrapText="1"/>
    </xf>
    <xf numFmtId="170" fontId="91" fillId="52" borderId="53" xfId="0" applyNumberFormat="1" applyFont="1" applyFill="1" applyBorder="1" applyAlignment="1">
      <alignment horizontal="center" vertical="center" wrapText="1"/>
    </xf>
    <xf numFmtId="0" fontId="97" fillId="49" borderId="54" xfId="0" applyFont="1" applyFill="1" applyBorder="1" applyAlignment="1">
      <alignment vertical="center" wrapText="1"/>
    </xf>
    <xf numFmtId="0" fontId="97" fillId="49" borderId="54" xfId="0" applyFont="1" applyFill="1" applyBorder="1" applyAlignment="1">
      <alignment horizontal="center" vertical="center" wrapText="1"/>
    </xf>
    <xf numFmtId="170" fontId="97" fillId="49" borderId="54" xfId="0" applyNumberFormat="1" applyFont="1" applyFill="1" applyBorder="1" applyAlignment="1">
      <alignment horizontal="center" vertical="center" wrapText="1"/>
    </xf>
    <xf numFmtId="0" fontId="97" fillId="49" borderId="20" xfId="0" applyFont="1" applyFill="1" applyBorder="1" applyAlignment="1">
      <alignment horizontal="center" vertical="center" wrapText="1"/>
    </xf>
    <xf numFmtId="170" fontId="97" fillId="49" borderId="20" xfId="0" applyNumberFormat="1" applyFont="1" applyFill="1" applyBorder="1" applyAlignment="1">
      <alignment horizontal="center" vertical="center" wrapText="1"/>
    </xf>
    <xf numFmtId="0" fontId="97" fillId="49" borderId="55" xfId="0" applyFont="1" applyFill="1" applyBorder="1" applyAlignment="1">
      <alignment horizontal="center" vertical="center" wrapText="1"/>
    </xf>
    <xf numFmtId="0" fontId="97" fillId="49" borderId="56" xfId="0" applyFont="1" applyFill="1" applyBorder="1" applyAlignment="1">
      <alignment vertical="center" wrapText="1"/>
    </xf>
    <xf numFmtId="0" fontId="97" fillId="49" borderId="56" xfId="0" applyFont="1" applyFill="1" applyBorder="1" applyAlignment="1">
      <alignment horizontal="center" vertical="center" wrapText="1"/>
    </xf>
    <xf numFmtId="170" fontId="97" fillId="49" borderId="56" xfId="0" applyNumberFormat="1" applyFont="1" applyFill="1" applyBorder="1" applyAlignment="1">
      <alignment horizontal="center" vertical="center" wrapText="1"/>
    </xf>
    <xf numFmtId="0" fontId="91" fillId="0" borderId="0" xfId="0" applyFont="1" applyAlignment="1">
      <alignment horizontal="center" vertical="center"/>
    </xf>
    <xf numFmtId="0" fontId="91" fillId="0" borderId="0" xfId="0" applyFont="1" applyAlignment="1">
      <alignment vertical="center"/>
    </xf>
    <xf numFmtId="170" fontId="91" fillId="0" borderId="0" xfId="0" applyNumberFormat="1" applyFont="1" applyAlignment="1">
      <alignment horizontal="center" vertical="center"/>
    </xf>
    <xf numFmtId="0" fontId="2" fillId="0" borderId="0" xfId="139" applyFont="1" applyFill="1" applyBorder="1" applyAlignment="1">
      <alignment horizontal="center"/>
      <protection/>
    </xf>
    <xf numFmtId="0" fontId="2" fillId="0" borderId="0" xfId="139" applyFont="1" applyFill="1" applyBorder="1" applyAlignment="1">
      <alignment/>
      <protection/>
    </xf>
    <xf numFmtId="4" fontId="2" fillId="0" borderId="0" xfId="139" applyNumberFormat="1" applyFont="1" applyFill="1" applyBorder="1" applyAlignment="1">
      <alignment horizontal="center"/>
      <protection/>
    </xf>
    <xf numFmtId="0" fontId="2" fillId="0" borderId="0" xfId="139" applyFont="1" applyFill="1" applyAlignment="1">
      <alignment horizontal="center"/>
      <protection/>
    </xf>
    <xf numFmtId="170" fontId="97" fillId="49" borderId="0" xfId="0" applyNumberFormat="1" applyFont="1" applyFill="1" applyBorder="1" applyAlignment="1">
      <alignment horizontal="right" wrapText="1"/>
    </xf>
    <xf numFmtId="173" fontId="102" fillId="0" borderId="0" xfId="0" applyNumberFormat="1" applyFont="1" applyAlignment="1">
      <alignment/>
    </xf>
    <xf numFmtId="49" fontId="102" fillId="0" borderId="0" xfId="0" applyNumberFormat="1" applyFont="1" applyAlignment="1">
      <alignment/>
    </xf>
    <xf numFmtId="4" fontId="2" fillId="0" borderId="0" xfId="139" applyNumberFormat="1" applyFont="1" applyFill="1" applyAlignment="1">
      <alignment/>
      <protection/>
    </xf>
    <xf numFmtId="0" fontId="2" fillId="0" borderId="0" xfId="139" applyFont="1" applyFill="1" applyAlignment="1">
      <alignment/>
      <protection/>
    </xf>
    <xf numFmtId="0" fontId="49" fillId="54" borderId="0" xfId="139" applyFont="1" applyFill="1" applyBorder="1" applyAlignment="1">
      <alignment horizontal="center" vertical="center" wrapText="1"/>
      <protection/>
    </xf>
    <xf numFmtId="0" fontId="28" fillId="0" borderId="0" xfId="0" applyFont="1" applyAlignment="1">
      <alignment horizontal="center" wrapText="1"/>
    </xf>
    <xf numFmtId="0" fontId="49" fillId="54" borderId="0" xfId="139" applyFont="1" applyFill="1" applyBorder="1" applyAlignment="1">
      <alignment vertical="center" wrapText="1"/>
      <protection/>
    </xf>
    <xf numFmtId="0" fontId="2" fillId="0" borderId="0" xfId="0" applyFont="1" applyAlignment="1">
      <alignment horizontal="center" wrapText="1"/>
    </xf>
    <xf numFmtId="0" fontId="91" fillId="0" borderId="0" xfId="0" applyFont="1" applyAlignment="1">
      <alignment horizontal="center"/>
    </xf>
    <xf numFmtId="0" fontId="91" fillId="0" borderId="0" xfId="0" applyFont="1" applyAlignment="1">
      <alignment horizontal="center" vertical="top"/>
    </xf>
    <xf numFmtId="170" fontId="91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4" fontId="28" fillId="0" borderId="0" xfId="0" applyNumberFormat="1" applyFont="1" applyAlignment="1">
      <alignment wrapText="1"/>
    </xf>
    <xf numFmtId="0" fontId="101" fillId="49" borderId="57" xfId="0" applyFont="1" applyFill="1" applyBorder="1" applyAlignment="1">
      <alignment horizontal="center" vertical="center" wrapText="1"/>
    </xf>
    <xf numFmtId="39" fontId="101" fillId="49" borderId="57" xfId="0" applyNumberFormat="1" applyFont="1" applyFill="1" applyBorder="1" applyAlignment="1">
      <alignment horizontal="center" vertical="center" wrapText="1"/>
    </xf>
    <xf numFmtId="0" fontId="97" fillId="0" borderId="20" xfId="0" applyFont="1" applyFill="1" applyBorder="1" applyAlignment="1">
      <alignment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 wrapText="1"/>
    </xf>
    <xf numFmtId="39" fontId="2" fillId="0" borderId="20" xfId="0" applyNumberFormat="1" applyFont="1" applyFill="1" applyBorder="1" applyAlignment="1">
      <alignment horizontal="center" vertical="center" wrapText="1"/>
    </xf>
    <xf numFmtId="0" fontId="99" fillId="0" borderId="51" xfId="0" applyFont="1" applyFill="1" applyBorder="1" applyAlignment="1">
      <alignment horizontal="center" vertical="center" wrapText="1"/>
    </xf>
    <xf numFmtId="0" fontId="99" fillId="0" borderId="20" xfId="0" applyFont="1" applyFill="1" applyBorder="1" applyAlignment="1">
      <alignment vertical="center" wrapText="1"/>
    </xf>
    <xf numFmtId="0" fontId="99" fillId="0" borderId="20" xfId="0" applyFont="1" applyFill="1" applyBorder="1" applyAlignment="1">
      <alignment horizontal="center" vertical="center" wrapText="1"/>
    </xf>
    <xf numFmtId="39" fontId="99" fillId="0" borderId="20" xfId="0" applyNumberFormat="1" applyFont="1" applyFill="1" applyBorder="1" applyAlignment="1">
      <alignment horizontal="center" vertical="center" wrapText="1"/>
    </xf>
    <xf numFmtId="170" fontId="99" fillId="0" borderId="20" xfId="0" applyNumberFormat="1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39" fontId="28" fillId="0" borderId="20" xfId="0" applyNumberFormat="1" applyFont="1" applyBorder="1" applyAlignment="1">
      <alignment horizontal="center" vertical="center" wrapText="1"/>
    </xf>
    <xf numFmtId="0" fontId="99" fillId="0" borderId="20" xfId="0" applyFont="1" applyFill="1" applyBorder="1" applyAlignment="1">
      <alignment horizontal="left" vertical="center" wrapText="1"/>
    </xf>
    <xf numFmtId="0" fontId="99" fillId="0" borderId="54" xfId="0" applyFont="1" applyFill="1" applyBorder="1" applyAlignment="1">
      <alignment horizontal="center" vertical="center" wrapText="1"/>
    </xf>
    <xf numFmtId="39" fontId="99" fillId="0" borderId="54" xfId="0" applyNumberFormat="1" applyFont="1" applyFill="1" applyBorder="1" applyAlignment="1">
      <alignment horizontal="center" vertical="center" wrapText="1"/>
    </xf>
    <xf numFmtId="0" fontId="91" fillId="0" borderId="20" xfId="0" applyFont="1" applyFill="1" applyBorder="1" applyAlignment="1">
      <alignment horizontal="center" vertical="center" wrapText="1"/>
    </xf>
    <xf numFmtId="0" fontId="28" fillId="0" borderId="20" xfId="0" applyFont="1" applyBorder="1" applyAlignment="1">
      <alignment vertical="center" wrapText="1"/>
    </xf>
    <xf numFmtId="0" fontId="25" fillId="0" borderId="48" xfId="190" applyFont="1" applyFill="1" applyBorder="1" applyAlignment="1" applyProtection="1">
      <alignment horizontal="center" vertical="center" wrapText="1"/>
      <protection/>
    </xf>
    <xf numFmtId="0" fontId="2" fillId="0" borderId="58" xfId="129" applyFont="1" applyFill="1" applyBorder="1" applyProtection="1">
      <alignment/>
      <protection/>
    </xf>
    <xf numFmtId="49" fontId="37" fillId="0" borderId="49" xfId="247" applyNumberFormat="1" applyFont="1" applyFill="1" applyBorder="1" applyAlignment="1" applyProtection="1">
      <alignment vertical="center"/>
      <protection/>
    </xf>
    <xf numFmtId="170" fontId="94" fillId="49" borderId="59" xfId="0" applyNumberFormat="1" applyFont="1" applyFill="1" applyBorder="1" applyAlignment="1">
      <alignment horizontal="center" vertical="center" wrapText="1"/>
    </xf>
    <xf numFmtId="170" fontId="91" fillId="52" borderId="59" xfId="0" applyNumberFormat="1" applyFont="1" applyFill="1" applyBorder="1" applyAlignment="1">
      <alignment horizontal="center" vertical="center" wrapText="1"/>
    </xf>
    <xf numFmtId="170" fontId="2" fillId="52" borderId="59" xfId="0" applyNumberFormat="1" applyFont="1" applyFill="1" applyBorder="1" applyAlignment="1">
      <alignment horizontal="center" vertical="center" wrapText="1"/>
    </xf>
    <xf numFmtId="170" fontId="99" fillId="0" borderId="59" xfId="0" applyNumberFormat="1" applyFont="1" applyFill="1" applyBorder="1" applyAlignment="1">
      <alignment horizontal="center" vertical="center" wrapText="1"/>
    </xf>
    <xf numFmtId="170" fontId="91" fillId="0" borderId="59" xfId="0" applyNumberFormat="1" applyFont="1" applyFill="1" applyBorder="1" applyAlignment="1">
      <alignment horizontal="center" vertical="center" wrapText="1"/>
    </xf>
    <xf numFmtId="170" fontId="91" fillId="52" borderId="29" xfId="0" applyNumberFormat="1" applyFont="1" applyFill="1" applyBorder="1" applyAlignment="1">
      <alignment horizontal="center" vertical="center" wrapText="1"/>
    </xf>
    <xf numFmtId="170" fontId="97" fillId="49" borderId="60" xfId="0" applyNumberFormat="1" applyFont="1" applyFill="1" applyBorder="1" applyAlignment="1">
      <alignment horizontal="center" vertical="center" wrapText="1"/>
    </xf>
    <xf numFmtId="170" fontId="97" fillId="49" borderId="59" xfId="0" applyNumberFormat="1" applyFont="1" applyFill="1" applyBorder="1" applyAlignment="1">
      <alignment horizontal="center" vertical="center" wrapText="1"/>
    </xf>
    <xf numFmtId="170" fontId="97" fillId="49" borderId="61" xfId="0" applyNumberFormat="1" applyFont="1" applyFill="1" applyBorder="1" applyAlignment="1">
      <alignment horizontal="center" vertical="center" wrapText="1"/>
    </xf>
    <xf numFmtId="0" fontId="91" fillId="52" borderId="57" xfId="0" applyFont="1" applyFill="1" applyBorder="1" applyAlignment="1">
      <alignment horizontal="center" vertical="center" wrapText="1"/>
    </xf>
    <xf numFmtId="39" fontId="99" fillId="52" borderId="57" xfId="0" applyNumberFormat="1" applyFont="1" applyFill="1" applyBorder="1" applyAlignment="1">
      <alignment horizontal="center" vertical="center" wrapText="1"/>
    </xf>
    <xf numFmtId="170" fontId="91" fillId="52" borderId="62" xfId="0" applyNumberFormat="1" applyFont="1" applyFill="1" applyBorder="1" applyAlignment="1">
      <alignment horizontal="center" vertical="center" wrapText="1"/>
    </xf>
    <xf numFmtId="0" fontId="99" fillId="0" borderId="53" xfId="0" applyFont="1" applyBorder="1" applyAlignment="1">
      <alignment horizontal="center" vertical="center" wrapText="1"/>
    </xf>
    <xf numFmtId="0" fontId="97" fillId="49" borderId="58" xfId="0" applyFont="1" applyFill="1" applyBorder="1" applyAlignment="1">
      <alignment horizontal="center" vertical="center" wrapText="1"/>
    </xf>
    <xf numFmtId="0" fontId="99" fillId="52" borderId="58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99" fillId="0" borderId="58" xfId="0" applyFont="1" applyFill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99" fillId="0" borderId="58" xfId="0" applyFont="1" applyBorder="1" applyAlignment="1">
      <alignment horizontal="center" vertical="center" wrapText="1"/>
    </xf>
    <xf numFmtId="0" fontId="99" fillId="0" borderId="48" xfId="0" applyFont="1" applyFill="1" applyBorder="1" applyAlignment="1">
      <alignment horizontal="center" vertical="center" wrapText="1"/>
    </xf>
    <xf numFmtId="0" fontId="99" fillId="52" borderId="63" xfId="0" applyFont="1" applyFill="1" applyBorder="1" applyAlignment="1">
      <alignment horizontal="center" vertical="center" wrapText="1"/>
    </xf>
    <xf numFmtId="0" fontId="97" fillId="49" borderId="64" xfId="0" applyFont="1" applyFill="1" applyBorder="1" applyAlignment="1">
      <alignment horizontal="center" vertical="center" wrapText="1"/>
    </xf>
    <xf numFmtId="10" fontId="97" fillId="49" borderId="58" xfId="197" applyNumberFormat="1" applyFont="1" applyFill="1" applyBorder="1" applyAlignment="1">
      <alignment horizontal="center" vertical="center" wrapText="1"/>
    </xf>
    <xf numFmtId="0" fontId="97" fillId="49" borderId="65" xfId="0" applyFont="1" applyFill="1" applyBorder="1" applyAlignment="1">
      <alignment horizontal="center" vertical="center" wrapText="1"/>
    </xf>
    <xf numFmtId="10" fontId="88" fillId="49" borderId="20" xfId="197" applyNumberFormat="1" applyFont="1" applyFill="1" applyBorder="1" applyAlignment="1">
      <alignment horizontal="center" vertical="center" wrapText="1"/>
    </xf>
    <xf numFmtId="0" fontId="88" fillId="49" borderId="66" xfId="0" applyFont="1" applyFill="1" applyBorder="1" applyAlignment="1">
      <alignment horizontal="center" vertical="center" wrapText="1"/>
    </xf>
    <xf numFmtId="0" fontId="88" fillId="49" borderId="32" xfId="0" applyFont="1" applyFill="1" applyBorder="1" applyAlignment="1">
      <alignment vertical="center" wrapText="1"/>
    </xf>
    <xf numFmtId="170" fontId="88" fillId="49" borderId="32" xfId="0" applyNumberFormat="1" applyFont="1" applyFill="1" applyBorder="1" applyAlignment="1">
      <alignment horizontal="center" vertical="center" wrapText="1"/>
    </xf>
    <xf numFmtId="9" fontId="88" fillId="49" borderId="32" xfId="197" applyFont="1" applyFill="1" applyBorder="1" applyAlignment="1">
      <alignment horizontal="center" vertical="center" wrapText="1"/>
    </xf>
    <xf numFmtId="170" fontId="88" fillId="49" borderId="67" xfId="0" applyNumberFormat="1" applyFont="1" applyFill="1" applyBorder="1" applyAlignment="1">
      <alignment horizontal="center" vertical="center" wrapText="1"/>
    </xf>
    <xf numFmtId="10" fontId="88" fillId="49" borderId="68" xfId="197" applyNumberFormat="1" applyFont="1" applyFill="1" applyBorder="1" applyAlignment="1">
      <alignment horizontal="center" vertical="center" wrapText="1"/>
    </xf>
    <xf numFmtId="170" fontId="88" fillId="49" borderId="69" xfId="0" applyNumberFormat="1" applyFont="1" applyFill="1" applyBorder="1" applyAlignment="1">
      <alignment horizontal="center" vertical="center" wrapText="1"/>
    </xf>
    <xf numFmtId="0" fontId="88" fillId="49" borderId="70" xfId="0" applyFont="1" applyFill="1" applyBorder="1" applyAlignment="1">
      <alignment horizontal="center" vertical="center" wrapText="1"/>
    </xf>
    <xf numFmtId="0" fontId="88" fillId="49" borderId="71" xfId="0" applyFont="1" applyFill="1" applyBorder="1" applyAlignment="1">
      <alignment vertical="center" wrapText="1"/>
    </xf>
    <xf numFmtId="170" fontId="88" fillId="49" borderId="71" xfId="0" applyNumberFormat="1" applyFont="1" applyFill="1" applyBorder="1" applyAlignment="1">
      <alignment horizontal="center" vertical="center" wrapText="1"/>
    </xf>
    <xf numFmtId="170" fontId="88" fillId="49" borderId="72" xfId="0" applyNumberFormat="1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0" fontId="103" fillId="0" borderId="0" xfId="0" applyFont="1" applyBorder="1" applyAlignment="1">
      <alignment horizontal="left" vertical="top"/>
    </xf>
    <xf numFmtId="0" fontId="104" fillId="0" borderId="0" xfId="0" applyFont="1" applyBorder="1" applyAlignment="1">
      <alignment horizontal="center" vertical="top"/>
    </xf>
    <xf numFmtId="0" fontId="104" fillId="0" borderId="0" xfId="0" applyFont="1" applyBorder="1" applyAlignment="1">
      <alignment vertical="top" wrapText="1"/>
    </xf>
    <xf numFmtId="43" fontId="104" fillId="0" borderId="0" xfId="253" applyFont="1" applyBorder="1" applyAlignment="1">
      <alignment horizontal="right" vertical="top"/>
    </xf>
    <xf numFmtId="43" fontId="104" fillId="0" borderId="0" xfId="253" applyFont="1" applyBorder="1" applyAlignment="1" quotePrefix="1">
      <alignment horizontal="right" vertical="top"/>
    </xf>
    <xf numFmtId="43" fontId="103" fillId="0" borderId="73" xfId="253" applyFont="1" applyBorder="1" applyAlignment="1">
      <alignment horizontal="right" vertical="top"/>
    </xf>
    <xf numFmtId="43" fontId="103" fillId="0" borderId="48" xfId="253" applyFont="1" applyBorder="1" applyAlignment="1">
      <alignment horizontal="right" vertical="top"/>
    </xf>
    <xf numFmtId="0" fontId="104" fillId="0" borderId="48" xfId="0" applyFont="1" applyBorder="1" applyAlignment="1">
      <alignment vertical="top" wrapText="1"/>
    </xf>
    <xf numFmtId="43" fontId="104" fillId="0" borderId="48" xfId="253" applyFont="1" applyBorder="1" applyAlignment="1">
      <alignment horizontal="right" vertical="top"/>
    </xf>
    <xf numFmtId="0" fontId="104" fillId="0" borderId="24" xfId="0" applyFont="1" applyBorder="1" applyAlignment="1">
      <alignment horizontal="left" vertical="top"/>
    </xf>
    <xf numFmtId="43" fontId="104" fillId="0" borderId="25" xfId="253" applyFont="1" applyBorder="1" applyAlignment="1">
      <alignment horizontal="right" vertical="top"/>
    </xf>
    <xf numFmtId="43" fontId="104" fillId="0" borderId="74" xfId="253" applyFont="1" applyBorder="1" applyAlignment="1">
      <alignment horizontal="right" vertical="top"/>
    </xf>
    <xf numFmtId="43" fontId="103" fillId="0" borderId="75" xfId="253" applyFont="1" applyBorder="1" applyAlignment="1">
      <alignment horizontal="right" vertical="top"/>
    </xf>
    <xf numFmtId="0" fontId="104" fillId="0" borderId="43" xfId="0" applyFont="1" applyBorder="1" applyAlignment="1">
      <alignment horizontal="left" vertical="top"/>
    </xf>
    <xf numFmtId="43" fontId="104" fillId="0" borderId="30" xfId="253" applyFont="1" applyBorder="1" applyAlignment="1">
      <alignment horizontal="right" vertical="top"/>
    </xf>
    <xf numFmtId="0" fontId="0" fillId="0" borderId="0" xfId="0" applyAlignment="1">
      <alignment vertical="center"/>
    </xf>
    <xf numFmtId="43" fontId="105" fillId="55" borderId="37" xfId="253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wrapText="1"/>
    </xf>
    <xf numFmtId="0" fontId="97" fillId="56" borderId="76" xfId="0" applyFont="1" applyFill="1" applyBorder="1" applyAlignment="1">
      <alignment horizontal="left" vertical="center"/>
    </xf>
    <xf numFmtId="0" fontId="97" fillId="56" borderId="57" xfId="0" applyFont="1" applyFill="1" applyBorder="1" applyAlignment="1">
      <alignment horizontal="left" vertical="center"/>
    </xf>
    <xf numFmtId="0" fontId="97" fillId="56" borderId="57" xfId="0" applyFont="1" applyFill="1" applyBorder="1" applyAlignment="1">
      <alignment horizontal="center" vertical="center"/>
    </xf>
    <xf numFmtId="0" fontId="97" fillId="56" borderId="57" xfId="0" applyFont="1" applyFill="1" applyBorder="1" applyAlignment="1">
      <alignment horizontal="center" vertical="center" wrapText="1"/>
    </xf>
    <xf numFmtId="43" fontId="97" fillId="56" borderId="57" xfId="253" applyFont="1" applyFill="1" applyBorder="1" applyAlignment="1">
      <alignment horizontal="center" vertical="center"/>
    </xf>
    <xf numFmtId="43" fontId="97" fillId="56" borderId="57" xfId="253" applyFont="1" applyFill="1" applyBorder="1" applyAlignment="1">
      <alignment horizontal="right" vertical="center"/>
    </xf>
    <xf numFmtId="43" fontId="97" fillId="56" borderId="62" xfId="253" applyFont="1" applyFill="1" applyBorder="1" applyAlignment="1">
      <alignment horizontal="right" vertical="center"/>
    </xf>
    <xf numFmtId="0" fontId="106" fillId="0" borderId="77" xfId="0" applyFont="1" applyFill="1" applyBorder="1" applyAlignment="1">
      <alignment horizontal="center" vertical="center" wrapText="1"/>
    </xf>
    <xf numFmtId="43" fontId="107" fillId="0" borderId="78" xfId="253" applyFont="1" applyFill="1" applyBorder="1" applyAlignment="1">
      <alignment horizontal="right" vertical="center"/>
    </xf>
    <xf numFmtId="0" fontId="106" fillId="0" borderId="79" xfId="0" applyFont="1" applyFill="1" applyBorder="1" applyAlignment="1">
      <alignment horizontal="center" vertical="center"/>
    </xf>
    <xf numFmtId="0" fontId="108" fillId="55" borderId="34" xfId="0" applyFont="1" applyFill="1" applyBorder="1" applyAlignment="1">
      <alignment horizontal="center" vertical="center" wrapText="1"/>
    </xf>
    <xf numFmtId="43" fontId="106" fillId="0" borderId="77" xfId="253" applyFont="1" applyFill="1" applyBorder="1" applyAlignment="1">
      <alignment horizontal="center" vertical="center"/>
    </xf>
    <xf numFmtId="0" fontId="99" fillId="55" borderId="51" xfId="0" applyFont="1" applyFill="1" applyBorder="1" applyAlignment="1">
      <alignment horizontal="center" vertical="center" wrapText="1"/>
    </xf>
    <xf numFmtId="0" fontId="91" fillId="55" borderId="51" xfId="0" applyFont="1" applyFill="1" applyBorder="1" applyAlignment="1">
      <alignment horizontal="center" vertical="center" wrapText="1"/>
    </xf>
    <xf numFmtId="0" fontId="99" fillId="55" borderId="57" xfId="0" applyFont="1" applyFill="1" applyBorder="1" applyAlignment="1">
      <alignment vertical="center" wrapText="1"/>
    </xf>
    <xf numFmtId="0" fontId="0" fillId="0" borderId="77" xfId="0" applyBorder="1" applyAlignment="1">
      <alignment horizontal="center" vertical="center"/>
    </xf>
    <xf numFmtId="0" fontId="0" fillId="0" borderId="77" xfId="0" applyBorder="1" applyAlignment="1">
      <alignment wrapText="1"/>
    </xf>
    <xf numFmtId="0" fontId="105" fillId="0" borderId="33" xfId="0" applyFont="1" applyFill="1" applyBorder="1" applyAlignment="1">
      <alignment horizontal="center" vertical="center"/>
    </xf>
    <xf numFmtId="0" fontId="108" fillId="55" borderId="80" xfId="0" applyFont="1" applyFill="1" applyBorder="1" applyAlignment="1">
      <alignment horizontal="center" vertical="center" wrapText="1"/>
    </xf>
    <xf numFmtId="0" fontId="108" fillId="55" borderId="81" xfId="0" applyFont="1" applyFill="1" applyBorder="1" applyAlignment="1">
      <alignment horizontal="center" vertical="center" wrapText="1"/>
    </xf>
    <xf numFmtId="0" fontId="105" fillId="55" borderId="81" xfId="0" applyFont="1" applyFill="1" applyBorder="1" applyAlignment="1">
      <alignment horizontal="left" vertical="top" wrapText="1"/>
    </xf>
    <xf numFmtId="43" fontId="105" fillId="55" borderId="81" xfId="253" applyFont="1" applyFill="1" applyBorder="1" applyAlignment="1">
      <alignment horizontal="center" vertical="center"/>
    </xf>
    <xf numFmtId="43" fontId="105" fillId="55" borderId="81" xfId="253" applyFont="1" applyFill="1" applyBorder="1" applyAlignment="1">
      <alignment horizontal="right" vertical="top"/>
    </xf>
    <xf numFmtId="43" fontId="105" fillId="55" borderId="82" xfId="253" applyFont="1" applyFill="1" applyBorder="1" applyAlignment="1">
      <alignment vertical="center"/>
    </xf>
    <xf numFmtId="170" fontId="91" fillId="55" borderId="20" xfId="0" applyNumberFormat="1" applyFont="1" applyFill="1" applyBorder="1" applyAlignment="1">
      <alignment horizontal="center" vertical="center" wrapText="1"/>
    </xf>
    <xf numFmtId="170" fontId="98" fillId="55" borderId="20" xfId="0" applyNumberFormat="1" applyFont="1" applyFill="1" applyBorder="1" applyAlignment="1">
      <alignment horizontal="center" vertical="center" wrapText="1"/>
    </xf>
    <xf numFmtId="0" fontId="99" fillId="55" borderId="58" xfId="0" applyFont="1" applyFill="1" applyBorder="1" applyAlignment="1">
      <alignment horizontal="center" vertical="center" wrapText="1"/>
    </xf>
    <xf numFmtId="0" fontId="99" fillId="55" borderId="20" xfId="0" applyFont="1" applyFill="1" applyBorder="1" applyAlignment="1">
      <alignment vertical="center" wrapText="1"/>
    </xf>
    <xf numFmtId="0" fontId="91" fillId="55" borderId="20" xfId="0" applyFont="1" applyFill="1" applyBorder="1" applyAlignment="1">
      <alignment horizontal="center" vertical="center" wrapText="1"/>
    </xf>
    <xf numFmtId="39" fontId="91" fillId="55" borderId="20" xfId="0" applyNumberFormat="1" applyFont="1" applyFill="1" applyBorder="1" applyAlignment="1">
      <alignment horizontal="center" vertical="center" wrapText="1"/>
    </xf>
    <xf numFmtId="170" fontId="91" fillId="55" borderId="59" xfId="0" applyNumberFormat="1" applyFont="1" applyFill="1" applyBorder="1" applyAlignment="1">
      <alignment horizontal="center" vertical="center" wrapText="1"/>
    </xf>
    <xf numFmtId="0" fontId="97" fillId="0" borderId="20" xfId="0" applyFont="1" applyBorder="1" applyAlignment="1">
      <alignment horizontal="center" vertical="center" wrapText="1"/>
    </xf>
    <xf numFmtId="43" fontId="103" fillId="0" borderId="49" xfId="253" applyFont="1" applyBorder="1" applyAlignment="1">
      <alignment horizontal="center" vertical="center" wrapText="1"/>
    </xf>
    <xf numFmtId="43" fontId="103" fillId="0" borderId="48" xfId="253" applyFont="1" applyBorder="1" applyAlignment="1">
      <alignment horizontal="center" vertical="center"/>
    </xf>
    <xf numFmtId="43" fontId="103" fillId="0" borderId="30" xfId="253" applyFont="1" applyBorder="1" applyAlignment="1">
      <alignment horizontal="center" vertical="center"/>
    </xf>
    <xf numFmtId="0" fontId="39" fillId="53" borderId="0" xfId="172" applyFont="1" applyFill="1" applyBorder="1" applyAlignment="1">
      <alignment vertical="center" wrapText="1"/>
      <protection/>
    </xf>
    <xf numFmtId="0" fontId="37" fillId="0" borderId="20" xfId="190" applyFont="1" applyFill="1" applyBorder="1" applyAlignment="1" applyProtection="1">
      <alignment horizontal="left" vertical="center"/>
      <protection/>
    </xf>
    <xf numFmtId="0" fontId="2" fillId="0" borderId="20" xfId="129" applyFont="1" applyFill="1" applyBorder="1" applyProtection="1">
      <alignment/>
      <protection/>
    </xf>
    <xf numFmtId="0" fontId="37" fillId="0" borderId="20" xfId="190" applyFont="1" applyFill="1" applyBorder="1" applyAlignment="1" applyProtection="1">
      <alignment vertical="center"/>
      <protection/>
    </xf>
    <xf numFmtId="2" fontId="37" fillId="0" borderId="20" xfId="190" applyNumberFormat="1" applyFont="1" applyFill="1" applyBorder="1" applyAlignment="1" applyProtection="1">
      <alignment horizontal="right" vertical="center"/>
      <protection/>
    </xf>
    <xf numFmtId="0" fontId="37" fillId="53" borderId="20" xfId="190" applyFont="1" applyFill="1" applyBorder="1" applyAlignment="1" applyProtection="1">
      <alignment horizontal="left" vertical="center"/>
      <protection/>
    </xf>
    <xf numFmtId="10" fontId="40" fillId="53" borderId="20" xfId="124" applyNumberFormat="1" applyFont="1" applyFill="1" applyBorder="1" applyAlignment="1" applyProtection="1">
      <alignment horizontal="center" vertical="center"/>
      <protection/>
    </xf>
    <xf numFmtId="10" fontId="41" fillId="53" borderId="20" xfId="200" applyNumberFormat="1" applyFont="1" applyFill="1" applyBorder="1" applyAlignment="1">
      <alignment horizontal="right"/>
    </xf>
    <xf numFmtId="44" fontId="37" fillId="53" borderId="20" xfId="124" applyFont="1" applyFill="1" applyBorder="1" applyAlignment="1" applyProtection="1">
      <alignment vertical="center"/>
      <protection/>
    </xf>
    <xf numFmtId="171" fontId="39" fillId="50" borderId="20" xfId="249" applyFont="1" applyFill="1" applyBorder="1" applyAlignment="1">
      <alignment horizontal="right"/>
    </xf>
    <xf numFmtId="10" fontId="41" fillId="0" borderId="20" xfId="200" applyNumberFormat="1" applyFont="1" applyFill="1" applyBorder="1" applyAlignment="1">
      <alignment horizontal="right"/>
    </xf>
    <xf numFmtId="171" fontId="39" fillId="53" borderId="20" xfId="249" applyFont="1" applyFill="1" applyBorder="1" applyAlignment="1">
      <alignment horizontal="right"/>
    </xf>
    <xf numFmtId="10" fontId="109" fillId="0" borderId="20" xfId="203" applyNumberFormat="1" applyFont="1" applyFill="1" applyBorder="1" applyAlignment="1">
      <alignment horizontal="right"/>
    </xf>
    <xf numFmtId="9" fontId="109" fillId="0" borderId="20" xfId="203" applyFont="1" applyFill="1" applyBorder="1" applyAlignment="1">
      <alignment horizontal="right"/>
    </xf>
    <xf numFmtId="9" fontId="39" fillId="53" borderId="20" xfId="201" applyFont="1" applyFill="1" applyBorder="1" applyAlignment="1">
      <alignment horizontal="center" vertical="center" wrapText="1"/>
    </xf>
    <xf numFmtId="4" fontId="39" fillId="53" borderId="20" xfId="172" applyNumberFormat="1" applyFont="1" applyFill="1" applyBorder="1" applyAlignment="1">
      <alignment vertical="center" wrapText="1"/>
      <protection/>
    </xf>
    <xf numFmtId="10" fontId="109" fillId="53" borderId="20" xfId="201" applyNumberFormat="1" applyFont="1" applyFill="1" applyBorder="1" applyAlignment="1">
      <alignment vertical="center" wrapText="1"/>
    </xf>
    <xf numFmtId="0" fontId="39" fillId="0" borderId="0" xfId="129" applyFont="1" applyFill="1" applyBorder="1" applyAlignment="1">
      <alignment horizontal="center" vertical="center"/>
      <protection/>
    </xf>
    <xf numFmtId="0" fontId="37" fillId="0" borderId="49" xfId="190" applyFont="1" applyFill="1" applyBorder="1" applyAlignment="1" applyProtection="1">
      <alignment vertical="center"/>
      <protection/>
    </xf>
    <xf numFmtId="0" fontId="37" fillId="0" borderId="58" xfId="190" applyFont="1" applyFill="1" applyBorder="1" applyAlignment="1" applyProtection="1">
      <alignment vertical="center"/>
      <protection/>
    </xf>
    <xf numFmtId="0" fontId="110" fillId="0" borderId="49" xfId="129" applyFont="1" applyFill="1" applyBorder="1" applyAlignment="1" applyProtection="1">
      <alignment/>
      <protection locked="0"/>
    </xf>
    <xf numFmtId="0" fontId="110" fillId="0" borderId="48" xfId="129" applyFont="1" applyFill="1" applyBorder="1" applyAlignment="1" applyProtection="1">
      <alignment/>
      <protection locked="0"/>
    </xf>
    <xf numFmtId="0" fontId="110" fillId="0" borderId="58" xfId="129" applyFont="1" applyFill="1" applyBorder="1" applyAlignment="1" applyProtection="1">
      <alignment/>
      <protection locked="0"/>
    </xf>
    <xf numFmtId="0" fontId="37" fillId="53" borderId="58" xfId="190" applyFont="1" applyFill="1" applyBorder="1" applyAlignment="1" applyProtection="1">
      <alignment horizontal="left" vertical="center"/>
      <protection/>
    </xf>
    <xf numFmtId="49" fontId="38" fillId="0" borderId="0" xfId="172" applyNumberFormat="1" applyFont="1" applyFill="1" applyBorder="1" applyAlignment="1">
      <alignment horizontal="center" vertical="center" wrapText="1"/>
      <protection/>
    </xf>
    <xf numFmtId="0" fontId="25" fillId="0" borderId="24" xfId="129" applyFont="1" applyBorder="1" applyAlignment="1" applyProtection="1">
      <alignment horizontal="center"/>
      <protection locked="0"/>
    </xf>
    <xf numFmtId="0" fontId="25" fillId="0" borderId="0" xfId="129" applyFont="1" applyBorder="1" applyAlignment="1" applyProtection="1">
      <alignment horizontal="center"/>
      <protection locked="0"/>
    </xf>
    <xf numFmtId="0" fontId="25" fillId="0" borderId="25" xfId="129" applyFont="1" applyBorder="1" applyAlignment="1" applyProtection="1">
      <alignment horizontal="center"/>
      <protection locked="0"/>
    </xf>
    <xf numFmtId="0" fontId="21" fillId="0" borderId="24" xfId="129" applyFont="1" applyBorder="1" applyAlignment="1" applyProtection="1">
      <alignment horizontal="center"/>
      <protection locked="0"/>
    </xf>
    <xf numFmtId="0" fontId="21" fillId="0" borderId="0" xfId="129" applyFont="1" applyBorder="1" applyAlignment="1" applyProtection="1">
      <alignment horizontal="center"/>
      <protection locked="0"/>
    </xf>
    <xf numFmtId="0" fontId="21" fillId="0" borderId="25" xfId="129" applyFont="1" applyBorder="1" applyAlignment="1" applyProtection="1">
      <alignment horizontal="center"/>
      <protection locked="0"/>
    </xf>
    <xf numFmtId="0" fontId="21" fillId="0" borderId="24" xfId="172" applyFont="1" applyBorder="1" applyAlignment="1" applyProtection="1">
      <alignment horizontal="center" vertical="center" wrapText="1"/>
      <protection locked="0"/>
    </xf>
    <xf numFmtId="0" fontId="21" fillId="0" borderId="0" xfId="172" applyFont="1" applyBorder="1" applyAlignment="1" applyProtection="1">
      <alignment horizontal="center" vertical="center" wrapText="1"/>
      <protection locked="0"/>
    </xf>
    <xf numFmtId="0" fontId="21" fillId="0" borderId="25" xfId="172" applyFont="1" applyBorder="1" applyAlignment="1" applyProtection="1">
      <alignment horizontal="center" vertical="center" wrapText="1"/>
      <protection locked="0"/>
    </xf>
    <xf numFmtId="0" fontId="21" fillId="0" borderId="24" xfId="129" applyFont="1" applyBorder="1" applyAlignment="1" applyProtection="1">
      <alignment horizontal="center"/>
      <protection/>
    </xf>
    <xf numFmtId="0" fontId="21" fillId="0" borderId="0" xfId="129" applyFont="1" applyBorder="1" applyAlignment="1" applyProtection="1">
      <alignment horizontal="center"/>
      <protection/>
    </xf>
    <xf numFmtId="0" fontId="21" fillId="0" borderId="25" xfId="129" applyFont="1" applyBorder="1" applyAlignment="1" applyProtection="1">
      <alignment horizontal="center"/>
      <protection/>
    </xf>
    <xf numFmtId="0" fontId="25" fillId="0" borderId="24" xfId="129" applyFont="1" applyBorder="1" applyAlignment="1" applyProtection="1">
      <alignment horizontal="center" wrapText="1"/>
      <protection locked="0"/>
    </xf>
    <xf numFmtId="0" fontId="25" fillId="0" borderId="0" xfId="129" applyFont="1" applyBorder="1" applyAlignment="1" applyProtection="1">
      <alignment horizontal="center" wrapText="1"/>
      <protection locked="0"/>
    </xf>
    <xf numFmtId="0" fontId="25" fillId="0" borderId="25" xfId="129" applyFont="1" applyBorder="1" applyAlignment="1" applyProtection="1">
      <alignment horizontal="center" wrapText="1"/>
      <protection locked="0"/>
    </xf>
    <xf numFmtId="171" fontId="111" fillId="0" borderId="0" xfId="251" applyFont="1" applyAlignment="1" applyProtection="1">
      <alignment horizontal="center"/>
      <protection locked="0"/>
    </xf>
    <xf numFmtId="0" fontId="2" fillId="0" borderId="0" xfId="129" applyFont="1" applyFill="1" applyBorder="1" applyAlignment="1" applyProtection="1">
      <alignment horizontal="center" vertical="center"/>
      <protection/>
    </xf>
    <xf numFmtId="171" fontId="28" fillId="0" borderId="0" xfId="251" applyFont="1" applyFill="1" applyBorder="1" applyAlignment="1" applyProtection="1">
      <alignment horizontal="center" vertical="center"/>
      <protection/>
    </xf>
    <xf numFmtId="0" fontId="112" fillId="53" borderId="52" xfId="129" applyFont="1" applyFill="1" applyBorder="1" applyAlignment="1" applyProtection="1">
      <alignment horizontal="center" vertical="center"/>
      <protection/>
    </xf>
    <xf numFmtId="0" fontId="112" fillId="53" borderId="53" xfId="129" applyFont="1" applyFill="1" applyBorder="1" applyAlignment="1" applyProtection="1">
      <alignment horizontal="center" vertical="center"/>
      <protection/>
    </xf>
    <xf numFmtId="0" fontId="112" fillId="53" borderId="29" xfId="129" applyFont="1" applyFill="1" applyBorder="1" applyAlignment="1" applyProtection="1">
      <alignment horizontal="center" vertical="center"/>
      <protection/>
    </xf>
    <xf numFmtId="0" fontId="110" fillId="0" borderId="0" xfId="129" applyFont="1" applyFill="1" applyBorder="1" applyAlignment="1" applyProtection="1">
      <alignment horizontal="left" wrapText="1"/>
      <protection locked="0"/>
    </xf>
    <xf numFmtId="0" fontId="110" fillId="0" borderId="0" xfId="129" applyFont="1" applyFill="1" applyBorder="1" applyAlignment="1" applyProtection="1">
      <alignment horizontal="left"/>
      <protection locked="0"/>
    </xf>
    <xf numFmtId="2" fontId="111" fillId="0" borderId="0" xfId="129" applyNumberFormat="1" applyFont="1" applyAlignment="1" applyProtection="1">
      <alignment horizontal="left" vertical="center" wrapText="1"/>
      <protection/>
    </xf>
    <xf numFmtId="2" fontId="91" fillId="0" borderId="0" xfId="129" applyNumberFormat="1" applyFont="1" applyAlignment="1" applyProtection="1">
      <alignment horizontal="left" vertical="center" wrapText="1"/>
      <protection/>
    </xf>
    <xf numFmtId="171" fontId="28" fillId="0" borderId="27" xfId="211" applyFont="1" applyFill="1" applyBorder="1" applyAlignment="1" applyProtection="1">
      <alignment horizontal="center" vertical="center"/>
      <protection/>
    </xf>
    <xf numFmtId="171" fontId="28" fillId="0" borderId="0" xfId="211" applyFont="1" applyFill="1" applyBorder="1" applyAlignment="1" applyProtection="1">
      <alignment horizontal="center" vertical="center"/>
      <protection/>
    </xf>
    <xf numFmtId="171" fontId="91" fillId="0" borderId="0" xfId="211" applyFont="1" applyFill="1" applyBorder="1" applyAlignment="1" applyProtection="1">
      <alignment horizontal="left" vertical="center" wrapText="1"/>
      <protection/>
    </xf>
    <xf numFmtId="0" fontId="91" fillId="0" borderId="0" xfId="211" applyNumberFormat="1" applyFont="1" applyFill="1" applyBorder="1" applyAlignment="1" applyProtection="1">
      <alignment horizontal="left" vertical="center" wrapText="1"/>
      <protection/>
    </xf>
    <xf numFmtId="0" fontId="92" fillId="0" borderId="52" xfId="129" applyFont="1" applyFill="1" applyBorder="1" applyAlignment="1" applyProtection="1">
      <alignment horizontal="center" vertical="center"/>
      <protection/>
    </xf>
    <xf numFmtId="0" fontId="92" fillId="0" borderId="53" xfId="129" applyFont="1" applyFill="1" applyBorder="1" applyAlignment="1" applyProtection="1">
      <alignment horizontal="center" vertical="center"/>
      <protection/>
    </xf>
    <xf numFmtId="0" fontId="93" fillId="0" borderId="24" xfId="129" applyFont="1" applyBorder="1" applyAlignment="1" applyProtection="1">
      <alignment horizontal="left"/>
      <protection/>
    </xf>
    <xf numFmtId="0" fontId="93" fillId="0" borderId="0" xfId="129" applyFont="1" applyBorder="1" applyAlignment="1" applyProtection="1">
      <alignment horizontal="left"/>
      <protection/>
    </xf>
    <xf numFmtId="0" fontId="93" fillId="0" borderId="43" xfId="129" applyFont="1" applyBorder="1" applyAlignment="1" applyProtection="1">
      <alignment horizontal="left"/>
      <protection/>
    </xf>
    <xf numFmtId="0" fontId="93" fillId="0" borderId="48" xfId="129" applyFont="1" applyBorder="1" applyAlignment="1" applyProtection="1">
      <alignment horizontal="left"/>
      <protection/>
    </xf>
    <xf numFmtId="171" fontId="29" fillId="50" borderId="83" xfId="211" applyFont="1" applyFill="1" applyBorder="1" applyAlignment="1" applyProtection="1">
      <alignment horizontal="center" vertical="center" wrapText="1"/>
      <protection/>
    </xf>
    <xf numFmtId="171" fontId="29" fillId="50" borderId="84" xfId="211" applyFont="1" applyFill="1" applyBorder="1" applyAlignment="1" applyProtection="1">
      <alignment horizontal="center" vertical="center" wrapText="1"/>
      <protection/>
    </xf>
    <xf numFmtId="171" fontId="29" fillId="50" borderId="85" xfId="211" applyFont="1" applyFill="1" applyBorder="1" applyAlignment="1" applyProtection="1">
      <alignment horizontal="center" vertical="center" wrapText="1"/>
      <protection/>
    </xf>
    <xf numFmtId="189" fontId="31" fillId="51" borderId="35" xfId="211" applyNumberFormat="1" applyFont="1" applyFill="1" applyBorder="1" applyAlignment="1" applyProtection="1">
      <alignment horizontal="center"/>
      <protection/>
    </xf>
    <xf numFmtId="189" fontId="31" fillId="51" borderId="36" xfId="211" applyNumberFormat="1" applyFont="1" applyFill="1" applyBorder="1" applyAlignment="1" applyProtection="1">
      <alignment horizontal="center"/>
      <protection/>
    </xf>
    <xf numFmtId="0" fontId="34" fillId="0" borderId="22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73" xfId="0" applyFont="1" applyBorder="1" applyAlignment="1">
      <alignment horizontal="center" vertical="center" wrapText="1"/>
    </xf>
    <xf numFmtId="0" fontId="34" fillId="0" borderId="75" xfId="0" applyFont="1" applyBorder="1" applyAlignment="1">
      <alignment horizontal="center" vertical="center" wrapText="1"/>
    </xf>
    <xf numFmtId="0" fontId="48" fillId="57" borderId="43" xfId="0" applyFont="1" applyFill="1" applyBorder="1" applyAlignment="1">
      <alignment horizontal="center" vertical="center" wrapText="1"/>
    </xf>
    <xf numFmtId="0" fontId="48" fillId="57" borderId="48" xfId="0" applyFont="1" applyFill="1" applyBorder="1" applyAlignment="1">
      <alignment horizontal="center" vertical="center" wrapText="1"/>
    </xf>
    <xf numFmtId="0" fontId="48" fillId="57" borderId="30" xfId="0" applyFont="1" applyFill="1" applyBorder="1" applyAlignment="1">
      <alignment horizontal="center" vertical="center" wrapText="1"/>
    </xf>
    <xf numFmtId="43" fontId="48" fillId="0" borderId="48" xfId="252" applyFont="1" applyBorder="1" applyAlignment="1">
      <alignment horizontal="right" wrapText="1"/>
    </xf>
    <xf numFmtId="0" fontId="48" fillId="0" borderId="43" xfId="0" applyFont="1" applyBorder="1" applyAlignment="1">
      <alignment horizontal="left" vertical="center" wrapText="1"/>
    </xf>
    <xf numFmtId="0" fontId="48" fillId="0" borderId="48" xfId="0" applyFont="1" applyBorder="1" applyAlignment="1">
      <alignment horizontal="left" vertical="center" wrapText="1"/>
    </xf>
    <xf numFmtId="0" fontId="48" fillId="0" borderId="30" xfId="0" applyFont="1" applyBorder="1" applyAlignment="1">
      <alignment horizontal="left" vertical="center" wrapText="1"/>
    </xf>
    <xf numFmtId="43" fontId="48" fillId="0" borderId="43" xfId="252" applyFont="1" applyBorder="1" applyAlignment="1">
      <alignment horizontal="left" vertical="center" wrapText="1"/>
    </xf>
    <xf numFmtId="43" fontId="48" fillId="0" borderId="48" xfId="252" applyFont="1" applyBorder="1" applyAlignment="1">
      <alignment horizontal="left" vertical="center" wrapText="1"/>
    </xf>
    <xf numFmtId="43" fontId="48" fillId="0" borderId="58" xfId="252" applyFont="1" applyBorder="1" applyAlignment="1">
      <alignment horizontal="left" vertical="center" wrapText="1"/>
    </xf>
    <xf numFmtId="0" fontId="48" fillId="0" borderId="49" xfId="0" applyFont="1" applyBorder="1" applyAlignment="1">
      <alignment horizontal="center" vertical="center" wrapText="1"/>
    </xf>
    <xf numFmtId="0" fontId="48" fillId="0" borderId="48" xfId="0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0" fontId="97" fillId="49" borderId="50" xfId="0" applyFont="1" applyFill="1" applyBorder="1" applyAlignment="1">
      <alignment horizontal="center" vertical="center" wrapText="1"/>
    </xf>
    <xf numFmtId="0" fontId="97" fillId="49" borderId="51" xfId="0" applyFont="1" applyFill="1" applyBorder="1" applyAlignment="1">
      <alignment horizontal="center" vertical="center" wrapText="1"/>
    </xf>
    <xf numFmtId="0" fontId="97" fillId="49" borderId="86" xfId="0" applyFont="1" applyFill="1" applyBorder="1" applyAlignment="1">
      <alignment horizontal="center" vertical="center" wrapText="1"/>
    </xf>
    <xf numFmtId="0" fontId="97" fillId="49" borderId="58" xfId="0" applyFont="1" applyFill="1" applyBorder="1" applyAlignment="1">
      <alignment horizontal="center" vertical="center" wrapText="1"/>
    </xf>
    <xf numFmtId="0" fontId="97" fillId="49" borderId="87" xfId="0" applyFont="1" applyFill="1" applyBorder="1" applyAlignment="1">
      <alignment horizontal="center" vertical="center" wrapText="1"/>
    </xf>
    <xf numFmtId="0" fontId="97" fillId="49" borderId="20" xfId="0" applyFont="1" applyFill="1" applyBorder="1" applyAlignment="1">
      <alignment horizontal="center" vertical="center" wrapText="1"/>
    </xf>
    <xf numFmtId="170" fontId="97" fillId="49" borderId="87" xfId="0" applyNumberFormat="1" applyFont="1" applyFill="1" applyBorder="1" applyAlignment="1">
      <alignment horizontal="center" vertical="center" wrapText="1"/>
    </xf>
    <xf numFmtId="170" fontId="97" fillId="49" borderId="20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Alignment="1">
      <alignment horizontal="center" wrapText="1"/>
    </xf>
    <xf numFmtId="0" fontId="94" fillId="0" borderId="0" xfId="0" applyFont="1" applyAlignment="1">
      <alignment horizontal="center" vertical="top"/>
    </xf>
    <xf numFmtId="170" fontId="97" fillId="49" borderId="88" xfId="0" applyNumberFormat="1" applyFont="1" applyFill="1" applyBorder="1" applyAlignment="1">
      <alignment horizontal="center" vertical="center" wrapText="1"/>
    </xf>
    <xf numFmtId="170" fontId="97" fillId="49" borderId="59" xfId="0" applyNumberFormat="1" applyFont="1" applyFill="1" applyBorder="1" applyAlignment="1">
      <alignment horizontal="center" vertical="center" wrapText="1"/>
    </xf>
    <xf numFmtId="4" fontId="28" fillId="0" borderId="0" xfId="139" applyNumberFormat="1" applyFont="1" applyFill="1" applyAlignment="1">
      <alignment horizontal="center"/>
      <protection/>
    </xf>
    <xf numFmtId="0" fontId="42" fillId="0" borderId="0" xfId="129" applyFont="1" applyFill="1" applyBorder="1" applyAlignment="1" applyProtection="1">
      <alignment horizontal="center"/>
      <protection locked="0"/>
    </xf>
    <xf numFmtId="0" fontId="34" fillId="0" borderId="89" xfId="129" applyFont="1" applyFill="1" applyBorder="1" applyAlignment="1" applyProtection="1">
      <alignment horizontal="center" vertical="center"/>
      <protection/>
    </xf>
    <xf numFmtId="0" fontId="34" fillId="0" borderId="90" xfId="129" applyFont="1" applyFill="1" applyBorder="1" applyAlignment="1" applyProtection="1">
      <alignment horizontal="center" vertical="center"/>
      <protection/>
    </xf>
    <xf numFmtId="0" fontId="34" fillId="0" borderId="63" xfId="129" applyFont="1" applyFill="1" applyBorder="1" applyAlignment="1" applyProtection="1">
      <alignment horizontal="center" vertical="center"/>
      <protection/>
    </xf>
    <xf numFmtId="0" fontId="34" fillId="0" borderId="91" xfId="129" applyFont="1" applyFill="1" applyBorder="1" applyAlignment="1" applyProtection="1">
      <alignment horizontal="center" vertical="center"/>
      <protection/>
    </xf>
    <xf numFmtId="0" fontId="34" fillId="0" borderId="0" xfId="129" applyFont="1" applyFill="1" applyBorder="1" applyAlignment="1" applyProtection="1">
      <alignment horizontal="center" vertical="center"/>
      <protection/>
    </xf>
    <xf numFmtId="0" fontId="34" fillId="0" borderId="92" xfId="129" applyFont="1" applyFill="1" applyBorder="1" applyAlignment="1" applyProtection="1">
      <alignment horizontal="center" vertical="center"/>
      <protection/>
    </xf>
    <xf numFmtId="170" fontId="88" fillId="49" borderId="20" xfId="0" applyNumberFormat="1" applyFont="1" applyFill="1" applyBorder="1" applyAlignment="1">
      <alignment horizontal="center" vertical="center" wrapText="1"/>
    </xf>
    <xf numFmtId="0" fontId="25" fillId="0" borderId="49" xfId="190" applyFont="1" applyFill="1" applyBorder="1" applyAlignment="1" applyProtection="1">
      <alignment horizontal="center" vertical="center" wrapText="1"/>
      <protection/>
    </xf>
    <xf numFmtId="0" fontId="25" fillId="0" borderId="48" xfId="190" applyFont="1" applyFill="1" applyBorder="1" applyAlignment="1" applyProtection="1">
      <alignment horizontal="center" vertical="center" wrapText="1"/>
      <protection/>
    </xf>
    <xf numFmtId="0" fontId="37" fillId="0" borderId="49" xfId="190" applyFont="1" applyFill="1" applyBorder="1" applyAlignment="1" applyProtection="1">
      <alignment horizontal="left" vertical="center"/>
      <protection/>
    </xf>
    <xf numFmtId="0" fontId="37" fillId="0" borderId="48" xfId="190" applyFont="1" applyFill="1" applyBorder="1" applyAlignment="1" applyProtection="1">
      <alignment horizontal="left" vertical="center"/>
      <protection/>
    </xf>
    <xf numFmtId="0" fontId="88" fillId="49" borderId="20" xfId="0" applyFont="1" applyFill="1" applyBorder="1" applyAlignment="1">
      <alignment horizontal="center" vertical="center" wrapText="1"/>
    </xf>
    <xf numFmtId="0" fontId="37" fillId="0" borderId="89" xfId="190" applyFont="1" applyFill="1" applyBorder="1" applyAlignment="1" applyProtection="1">
      <alignment horizontal="left" vertical="center"/>
      <protection/>
    </xf>
    <xf numFmtId="0" fontId="37" fillId="0" borderId="90" xfId="190" applyFont="1" applyFill="1" applyBorder="1" applyAlignment="1" applyProtection="1">
      <alignment horizontal="left" vertical="center"/>
      <protection/>
    </xf>
    <xf numFmtId="0" fontId="37" fillId="0" borderId="63" xfId="190" applyFont="1" applyFill="1" applyBorder="1" applyAlignment="1" applyProtection="1">
      <alignment horizontal="left" vertical="center"/>
      <protection/>
    </xf>
    <xf numFmtId="0" fontId="39" fillId="0" borderId="20" xfId="172" applyNumberFormat="1" applyFont="1" applyBorder="1" applyAlignment="1">
      <alignment horizontal="center" vertical="center"/>
      <protection/>
    </xf>
    <xf numFmtId="0" fontId="39" fillId="0" borderId="57" xfId="172" applyNumberFormat="1" applyFont="1" applyBorder="1" applyAlignment="1">
      <alignment horizontal="center" vertical="center"/>
      <protection/>
    </xf>
    <xf numFmtId="170" fontId="39" fillId="0" borderId="20" xfId="172" applyNumberFormat="1" applyFont="1" applyBorder="1" applyAlignment="1">
      <alignment horizontal="left" vertical="center" wrapText="1"/>
      <protection/>
    </xf>
    <xf numFmtId="170" fontId="39" fillId="0" borderId="57" xfId="172" applyNumberFormat="1" applyFont="1" applyBorder="1" applyAlignment="1">
      <alignment horizontal="left" vertical="center" wrapText="1"/>
      <protection/>
    </xf>
    <xf numFmtId="10" fontId="39" fillId="0" borderId="20" xfId="201" applyNumberFormat="1" applyFont="1" applyBorder="1" applyAlignment="1">
      <alignment horizontal="center" vertical="center"/>
    </xf>
    <xf numFmtId="44" fontId="40" fillId="0" borderId="20" xfId="124" applyFont="1" applyFill="1" applyBorder="1" applyAlignment="1" applyProtection="1">
      <alignment horizontal="center" vertical="center"/>
      <protection/>
    </xf>
    <xf numFmtId="0" fontId="39" fillId="53" borderId="0" xfId="172" applyFont="1" applyFill="1" applyBorder="1" applyAlignment="1">
      <alignment vertical="center" wrapText="1"/>
      <protection/>
    </xf>
    <xf numFmtId="170" fontId="39" fillId="53" borderId="20" xfId="172" applyNumberFormat="1" applyFont="1" applyFill="1" applyBorder="1" applyAlignment="1">
      <alignment horizontal="left" vertical="center" wrapText="1"/>
      <protection/>
    </xf>
    <xf numFmtId="10" fontId="39" fillId="53" borderId="20" xfId="201" applyNumberFormat="1" applyFont="1" applyFill="1" applyBorder="1" applyAlignment="1">
      <alignment horizontal="center" vertical="center"/>
    </xf>
    <xf numFmtId="0" fontId="39" fillId="53" borderId="20" xfId="172" applyNumberFormat="1" applyFont="1" applyFill="1" applyBorder="1" applyAlignment="1">
      <alignment horizontal="center" vertical="center"/>
      <protection/>
    </xf>
    <xf numFmtId="0" fontId="37" fillId="58" borderId="20" xfId="190" applyFont="1" applyFill="1" applyBorder="1" applyAlignment="1">
      <alignment horizontal="center" vertical="center" wrapText="1"/>
      <protection/>
    </xf>
    <xf numFmtId="49" fontId="38" fillId="0" borderId="0" xfId="172" applyNumberFormat="1" applyFont="1" applyFill="1" applyBorder="1" applyAlignment="1">
      <alignment horizontal="center" vertical="center" wrapText="1"/>
      <protection/>
    </xf>
    <xf numFmtId="0" fontId="106" fillId="0" borderId="49" xfId="172" applyFont="1" applyBorder="1" applyAlignment="1">
      <alignment horizontal="center" vertical="center"/>
      <protection/>
    </xf>
    <xf numFmtId="0" fontId="106" fillId="0" borderId="48" xfId="172" applyFont="1" applyBorder="1" applyAlignment="1">
      <alignment horizontal="center" vertical="center"/>
      <protection/>
    </xf>
    <xf numFmtId="0" fontId="106" fillId="0" borderId="58" xfId="172" applyFont="1" applyBorder="1" applyAlignment="1">
      <alignment horizontal="center" vertical="center"/>
      <protection/>
    </xf>
    <xf numFmtId="0" fontId="35" fillId="0" borderId="49" xfId="190" applyFont="1" applyFill="1" applyBorder="1" applyAlignment="1" applyProtection="1">
      <alignment horizontal="center" vertical="center" wrapText="1"/>
      <protection/>
    </xf>
    <xf numFmtId="0" fontId="35" fillId="0" borderId="48" xfId="190" applyFont="1" applyFill="1" applyBorder="1" applyAlignment="1" applyProtection="1">
      <alignment horizontal="center" vertical="center" wrapText="1"/>
      <protection/>
    </xf>
    <xf numFmtId="0" fontId="35" fillId="0" borderId="58" xfId="190" applyFont="1" applyFill="1" applyBorder="1" applyAlignment="1" applyProtection="1">
      <alignment horizontal="center" vertical="center" wrapText="1"/>
      <protection/>
    </xf>
    <xf numFmtId="43" fontId="113" fillId="0" borderId="20" xfId="252" applyFont="1" applyFill="1" applyBorder="1" applyAlignment="1" applyProtection="1">
      <alignment horizontal="center" vertical="center"/>
      <protection/>
    </xf>
    <xf numFmtId="0" fontId="37" fillId="0" borderId="20" xfId="190" applyFont="1" applyFill="1" applyBorder="1" applyAlignment="1" applyProtection="1">
      <alignment horizontal="right" vertical="center"/>
      <protection/>
    </xf>
    <xf numFmtId="0" fontId="38" fillId="58" borderId="20" xfId="129" applyFont="1" applyFill="1" applyBorder="1" applyAlignment="1">
      <alignment horizontal="center" vertical="center"/>
      <protection/>
    </xf>
    <xf numFmtId="0" fontId="38" fillId="58" borderId="20" xfId="190" applyFont="1" applyFill="1" applyBorder="1" applyAlignment="1">
      <alignment horizontal="center" vertical="center" wrapText="1"/>
      <protection/>
    </xf>
    <xf numFmtId="191" fontId="38" fillId="58" borderId="20" xfId="247" applyNumberFormat="1" applyFont="1" applyFill="1" applyBorder="1" applyAlignment="1" applyProtection="1">
      <alignment horizontal="center" vertical="center" wrapText="1"/>
      <protection/>
    </xf>
    <xf numFmtId="0" fontId="97" fillId="0" borderId="48" xfId="0" applyFont="1" applyBorder="1" applyAlignment="1">
      <alignment horizontal="center" vertical="center" wrapText="1"/>
    </xf>
    <xf numFmtId="0" fontId="97" fillId="0" borderId="43" xfId="0" applyFont="1" applyFill="1" applyBorder="1" applyAlignment="1">
      <alignment horizontal="center" wrapText="1"/>
    </xf>
    <xf numFmtId="0" fontId="97" fillId="0" borderId="48" xfId="0" applyFont="1" applyFill="1" applyBorder="1" applyAlignment="1">
      <alignment horizontal="center" wrapText="1"/>
    </xf>
    <xf numFmtId="0" fontId="97" fillId="0" borderId="30" xfId="0" applyFont="1" applyFill="1" applyBorder="1" applyAlignment="1">
      <alignment horizontal="center" wrapText="1"/>
    </xf>
    <xf numFmtId="0" fontId="97" fillId="0" borderId="93" xfId="0" applyFont="1" applyBorder="1" applyAlignment="1">
      <alignment horizontal="left" vertical="center" wrapText="1"/>
    </xf>
    <xf numFmtId="0" fontId="97" fillId="0" borderId="73" xfId="0" applyFont="1" applyBorder="1" applyAlignment="1">
      <alignment horizontal="left" vertical="center" wrapText="1"/>
    </xf>
    <xf numFmtId="0" fontId="114" fillId="0" borderId="43" xfId="0" applyFont="1" applyBorder="1" applyAlignment="1">
      <alignment horizontal="center" vertical="center" wrapText="1"/>
    </xf>
    <xf numFmtId="0" fontId="114" fillId="0" borderId="48" xfId="0" applyFont="1" applyBorder="1" applyAlignment="1">
      <alignment horizontal="center" vertical="center" wrapText="1"/>
    </xf>
    <xf numFmtId="0" fontId="114" fillId="0" borderId="58" xfId="0" applyFont="1" applyBorder="1" applyAlignment="1">
      <alignment horizontal="center" vertical="center" wrapText="1"/>
    </xf>
    <xf numFmtId="0" fontId="97" fillId="0" borderId="94" xfId="0" applyFont="1" applyBorder="1" applyAlignment="1">
      <alignment horizontal="left" vertical="center" wrapText="1"/>
    </xf>
    <xf numFmtId="0" fontId="97" fillId="0" borderId="90" xfId="0" applyFont="1" applyBorder="1" applyAlignment="1">
      <alignment horizontal="left" vertical="center" wrapText="1"/>
    </xf>
  </cellXfs>
  <cellStyles count="240">
    <cellStyle name="Normal" xfId="0"/>
    <cellStyle name="20% - Ênfase1" xfId="15"/>
    <cellStyle name="20% - Ênfase1 2" xfId="16"/>
    <cellStyle name="20% - Ênfase1 3" xfId="17"/>
    <cellStyle name="20% - Ênfase2" xfId="18"/>
    <cellStyle name="20% - Ênfase2 2" xfId="19"/>
    <cellStyle name="20% - Ênfase2 3" xfId="20"/>
    <cellStyle name="20% - Ênfase3" xfId="21"/>
    <cellStyle name="20% - Ênfase3 2" xfId="22"/>
    <cellStyle name="20% - Ênfase3 3" xfId="23"/>
    <cellStyle name="20% - Ênfase4" xfId="24"/>
    <cellStyle name="20% - Ênfase4 2" xfId="25"/>
    <cellStyle name="20% - Ênfase4 3" xfId="26"/>
    <cellStyle name="20% - Ênfase5" xfId="27"/>
    <cellStyle name="20% - Ênfase5 2" xfId="28"/>
    <cellStyle name="20% - Ênfase5 3" xfId="29"/>
    <cellStyle name="20% - Ênfase6" xfId="30"/>
    <cellStyle name="20% - Ênfase6 2" xfId="31"/>
    <cellStyle name="20% - Ênfase6 3" xfId="32"/>
    <cellStyle name="40% - Ênfase1" xfId="33"/>
    <cellStyle name="40% - Ênfase1 2" xfId="34"/>
    <cellStyle name="40% - Ênfase1 3" xfId="35"/>
    <cellStyle name="40% - Ênfase2" xfId="36"/>
    <cellStyle name="40% - Ênfase2 2" xfId="37"/>
    <cellStyle name="40% - Ênfase2 3" xfId="38"/>
    <cellStyle name="40% - Ênfase3" xfId="39"/>
    <cellStyle name="40% - Ênfase3 2" xfId="40"/>
    <cellStyle name="40% - Ênfase3 3" xfId="41"/>
    <cellStyle name="40% - Ênfase4" xfId="42"/>
    <cellStyle name="40% - Ênfase4 2" xfId="43"/>
    <cellStyle name="40% - Ênfase4 3" xfId="44"/>
    <cellStyle name="40% - Ênfase5" xfId="45"/>
    <cellStyle name="40% - Ênfase5 2" xfId="46"/>
    <cellStyle name="40% - Ênfase5 3" xfId="47"/>
    <cellStyle name="40% - Ênfase6" xfId="48"/>
    <cellStyle name="40% - Ênfase6 2" xfId="49"/>
    <cellStyle name="40% - Ênfase6 3" xfId="50"/>
    <cellStyle name="60% - Ênfase1" xfId="51"/>
    <cellStyle name="60% - Ênfase1 2" xfId="52"/>
    <cellStyle name="60% - Ênfase1 3" xfId="53"/>
    <cellStyle name="60% - Ênfase2" xfId="54"/>
    <cellStyle name="60% - Ênfase2 2" xfId="55"/>
    <cellStyle name="60% - Ênfase2 3" xfId="56"/>
    <cellStyle name="60% - Ênfase3" xfId="57"/>
    <cellStyle name="60% - Ênfase3 2" xfId="58"/>
    <cellStyle name="60% - Ênfase3 3" xfId="59"/>
    <cellStyle name="60% - Ênfase4" xfId="60"/>
    <cellStyle name="60% - Ênfase4 2" xfId="61"/>
    <cellStyle name="60% - Ênfase4 3" xfId="62"/>
    <cellStyle name="60% - Ênfase5" xfId="63"/>
    <cellStyle name="60% - Ênfase5 2" xfId="64"/>
    <cellStyle name="60% - Ênfase5 3" xfId="65"/>
    <cellStyle name="60% - Ênfase6" xfId="66"/>
    <cellStyle name="60% - Ênfase6 2" xfId="67"/>
    <cellStyle name="60% - Ênfase6 3" xfId="68"/>
    <cellStyle name="Bom" xfId="69"/>
    <cellStyle name="Bom 2" xfId="70"/>
    <cellStyle name="Bom 3" xfId="71"/>
    <cellStyle name="Cálculo" xfId="72"/>
    <cellStyle name="Cálculo 2" xfId="73"/>
    <cellStyle name="Cálculo 3" xfId="74"/>
    <cellStyle name="Cancel 2" xfId="75"/>
    <cellStyle name="Célula de Verificação" xfId="76"/>
    <cellStyle name="Célula de Verificação 2" xfId="77"/>
    <cellStyle name="Célula de Verificação 3" xfId="78"/>
    <cellStyle name="Célula Vinculada" xfId="79"/>
    <cellStyle name="Célula Vinculada 2" xfId="80"/>
    <cellStyle name="Célula Vinculada 3" xfId="81"/>
    <cellStyle name="Data" xfId="82"/>
    <cellStyle name="Ênfase1" xfId="83"/>
    <cellStyle name="Ênfase1 2" xfId="84"/>
    <cellStyle name="Ênfase1 3" xfId="85"/>
    <cellStyle name="Ênfase2" xfId="86"/>
    <cellStyle name="Ênfase2 2" xfId="87"/>
    <cellStyle name="Ênfase2 3" xfId="88"/>
    <cellStyle name="Ênfase3" xfId="89"/>
    <cellStyle name="Ênfase3 2" xfId="90"/>
    <cellStyle name="Ênfase3 3" xfId="91"/>
    <cellStyle name="Ênfase4" xfId="92"/>
    <cellStyle name="Ênfase4 2" xfId="93"/>
    <cellStyle name="Ênfase4 3" xfId="94"/>
    <cellStyle name="Ênfase5" xfId="95"/>
    <cellStyle name="Ênfase5 2" xfId="96"/>
    <cellStyle name="Ênfase5 3" xfId="97"/>
    <cellStyle name="Ênfase6" xfId="98"/>
    <cellStyle name="Ênfase6 2" xfId="99"/>
    <cellStyle name="Ênfase6 3" xfId="100"/>
    <cellStyle name="Entrada" xfId="101"/>
    <cellStyle name="Entrada 2" xfId="102"/>
    <cellStyle name="Entrada 3" xfId="103"/>
    <cellStyle name="Excel_BuiltIn_Comma" xfId="104"/>
    <cellStyle name="Fixo" xfId="105"/>
    <cellStyle name="Heading" xfId="106"/>
    <cellStyle name="Heading1" xfId="107"/>
    <cellStyle name="Hyperlink" xfId="108"/>
    <cellStyle name="Hiperlink 2" xfId="109"/>
    <cellStyle name="Hyperlink 2" xfId="110"/>
    <cellStyle name="Incorreto" xfId="111"/>
    <cellStyle name="Incorreto 2" xfId="112"/>
    <cellStyle name="Incorreto 3" xfId="113"/>
    <cellStyle name="Currency" xfId="114"/>
    <cellStyle name="Currency [0]" xfId="115"/>
    <cellStyle name="Moeda 2" xfId="116"/>
    <cellStyle name="Moeda 3" xfId="117"/>
    <cellStyle name="Moeda 3 2" xfId="118"/>
    <cellStyle name="Moeda 4" xfId="119"/>
    <cellStyle name="Moeda 4 2" xfId="120"/>
    <cellStyle name="Moeda 4 3" xfId="121"/>
    <cellStyle name="Moeda 4 4" xfId="122"/>
    <cellStyle name="Moeda 4 5" xfId="123"/>
    <cellStyle name="Moeda 5" xfId="124"/>
    <cellStyle name="Neutra" xfId="125"/>
    <cellStyle name="Neutra 2" xfId="126"/>
    <cellStyle name="Neutra 3" xfId="127"/>
    <cellStyle name="Normal 2" xfId="128"/>
    <cellStyle name="Normal 2 10" xfId="129"/>
    <cellStyle name="Normal 2 11" xfId="130"/>
    <cellStyle name="Normal 2 12" xfId="131"/>
    <cellStyle name="Normal 2 13" xfId="132"/>
    <cellStyle name="Normal 2 14" xfId="133"/>
    <cellStyle name="Normal 2 15" xfId="134"/>
    <cellStyle name="Normal 2 16" xfId="135"/>
    <cellStyle name="Normal 2 17" xfId="136"/>
    <cellStyle name="Normal 2 18" xfId="137"/>
    <cellStyle name="Normal 2 19" xfId="138"/>
    <cellStyle name="Normal 2 2" xfId="139"/>
    <cellStyle name="Normal 2 20" xfId="140"/>
    <cellStyle name="Normal 2 21" xfId="141"/>
    <cellStyle name="Normal 2 22" xfId="142"/>
    <cellStyle name="Normal 2 23" xfId="143"/>
    <cellStyle name="Normal 2 3" xfId="144"/>
    <cellStyle name="Normal 2 4" xfId="145"/>
    <cellStyle name="Normal 2 5" xfId="146"/>
    <cellStyle name="Normal 2 6" xfId="147"/>
    <cellStyle name="Normal 2 7" xfId="148"/>
    <cellStyle name="Normal 2 8" xfId="149"/>
    <cellStyle name="Normal 2 9" xfId="150"/>
    <cellStyle name="Normal 23" xfId="151"/>
    <cellStyle name="Normal 24" xfId="152"/>
    <cellStyle name="Normal 25" xfId="153"/>
    <cellStyle name="Normal 26" xfId="154"/>
    <cellStyle name="Normal 27" xfId="155"/>
    <cellStyle name="Normal 28" xfId="156"/>
    <cellStyle name="Normal 29" xfId="157"/>
    <cellStyle name="Normal 3" xfId="158"/>
    <cellStyle name="Normal 3 2" xfId="159"/>
    <cellStyle name="Normal 3 3" xfId="160"/>
    <cellStyle name="Normal 3 4" xfId="161"/>
    <cellStyle name="Normal 30" xfId="162"/>
    <cellStyle name="Normal 31" xfId="163"/>
    <cellStyle name="Normal 32" xfId="164"/>
    <cellStyle name="Normal 33" xfId="165"/>
    <cellStyle name="Normal 34" xfId="166"/>
    <cellStyle name="Normal 35" xfId="167"/>
    <cellStyle name="Normal 36" xfId="168"/>
    <cellStyle name="Normal 37" xfId="169"/>
    <cellStyle name="Normal 38" xfId="170"/>
    <cellStyle name="Normal 39" xfId="171"/>
    <cellStyle name="Normal 4" xfId="172"/>
    <cellStyle name="Normal 4 2" xfId="173"/>
    <cellStyle name="Normal 4 3" xfId="174"/>
    <cellStyle name="Normal 40" xfId="175"/>
    <cellStyle name="Normal 41" xfId="176"/>
    <cellStyle name="Normal 42" xfId="177"/>
    <cellStyle name="Normal 43" xfId="178"/>
    <cellStyle name="Normal 44" xfId="179"/>
    <cellStyle name="Normal 45" xfId="180"/>
    <cellStyle name="Normal 46" xfId="181"/>
    <cellStyle name="Normal 47" xfId="182"/>
    <cellStyle name="Normal 48" xfId="183"/>
    <cellStyle name="Normal 48 2" xfId="184"/>
    <cellStyle name="Normal 48 3" xfId="185"/>
    <cellStyle name="Normal 48 4" xfId="186"/>
    <cellStyle name="Normal 5" xfId="187"/>
    <cellStyle name="Normal 6" xfId="188"/>
    <cellStyle name="Normal 6 2" xfId="189"/>
    <cellStyle name="Normal_Relação de material" xfId="190"/>
    <cellStyle name="Nota" xfId="191"/>
    <cellStyle name="Nota 2" xfId="192"/>
    <cellStyle name="Nota 3" xfId="193"/>
    <cellStyle name="Percentagem 2" xfId="194"/>
    <cellStyle name="Percentual" xfId="195"/>
    <cellStyle name="Ponto" xfId="196"/>
    <cellStyle name="Percent" xfId="197"/>
    <cellStyle name="Porcentagem 2" xfId="198"/>
    <cellStyle name="Porcentagem 3" xfId="199"/>
    <cellStyle name="Porcentagem 3 2" xfId="200"/>
    <cellStyle name="Porcentagem 3 2 2" xfId="201"/>
    <cellStyle name="Porcentagem 3 3" xfId="202"/>
    <cellStyle name="Porcentagem 4" xfId="203"/>
    <cellStyle name="Porcentagem 5" xfId="204"/>
    <cellStyle name="Result" xfId="205"/>
    <cellStyle name="Result2" xfId="206"/>
    <cellStyle name="Saída" xfId="207"/>
    <cellStyle name="Saída 2" xfId="208"/>
    <cellStyle name="Saída 3" xfId="209"/>
    <cellStyle name="Comma [0]" xfId="210"/>
    <cellStyle name="Separador de milhares 2" xfId="211"/>
    <cellStyle name="Separador de milhares 2 2" xfId="212"/>
    <cellStyle name="Separador de milhares 3" xfId="213"/>
    <cellStyle name="Separador de milhares 3 2" xfId="214"/>
    <cellStyle name="Separador de milhares 4" xfId="215"/>
    <cellStyle name="Separador de milhares 6" xfId="216"/>
    <cellStyle name="Separador de milhares 7" xfId="217"/>
    <cellStyle name="Separador de milhares 8" xfId="218"/>
    <cellStyle name="Texto de Aviso" xfId="219"/>
    <cellStyle name="Texto de Aviso 2" xfId="220"/>
    <cellStyle name="Texto de Aviso 3" xfId="221"/>
    <cellStyle name="Texto Explicativo" xfId="222"/>
    <cellStyle name="Texto Explicativo 2" xfId="223"/>
    <cellStyle name="Texto Explicativo 3" xfId="224"/>
    <cellStyle name="Título" xfId="225"/>
    <cellStyle name="Título 1" xfId="226"/>
    <cellStyle name="Título 1 1" xfId="227"/>
    <cellStyle name="Título 1 1 2" xfId="228"/>
    <cellStyle name="Título 1 2" xfId="229"/>
    <cellStyle name="Título 1 3" xfId="230"/>
    <cellStyle name="Título 2" xfId="231"/>
    <cellStyle name="Título 2 2" xfId="232"/>
    <cellStyle name="Título 2 3" xfId="233"/>
    <cellStyle name="Título 3" xfId="234"/>
    <cellStyle name="Título 3 2" xfId="235"/>
    <cellStyle name="Título 3 3" xfId="236"/>
    <cellStyle name="Título 4" xfId="237"/>
    <cellStyle name="Título 4 2" xfId="238"/>
    <cellStyle name="Título 4 3" xfId="239"/>
    <cellStyle name="Titulo1" xfId="240"/>
    <cellStyle name="Titulo2" xfId="241"/>
    <cellStyle name="Total" xfId="242"/>
    <cellStyle name="Total 2" xfId="243"/>
    <cellStyle name="Total 3" xfId="244"/>
    <cellStyle name="Comma" xfId="245"/>
    <cellStyle name="Vírgula 2" xfId="246"/>
    <cellStyle name="Vírgula 2 2" xfId="247"/>
    <cellStyle name="Vírgula 2 3" xfId="248"/>
    <cellStyle name="Vírgula 3" xfId="249"/>
    <cellStyle name="Vírgula 3 2" xfId="250"/>
    <cellStyle name="Vírgula 4" xfId="251"/>
    <cellStyle name="Vírgula 5" xfId="252"/>
    <cellStyle name="Vírgula 6" xfId="2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4</xdr:row>
      <xdr:rowOff>76200</xdr:rowOff>
    </xdr:from>
    <xdr:to>
      <xdr:col>7</xdr:col>
      <xdr:colOff>333375</xdr:colOff>
      <xdr:row>15</xdr:row>
      <xdr:rowOff>0</xdr:rowOff>
    </xdr:to>
    <xdr:pic>
      <xdr:nvPicPr>
        <xdr:cNvPr id="1" name="Picture 181" descr="http://www.mercadaonline.com.br/wp-content/uploads/2010/11/logo_if_geral-colorid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723900"/>
          <a:ext cx="31146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1</xdr:col>
      <xdr:colOff>1362075</xdr:colOff>
      <xdr:row>0</xdr:row>
      <xdr:rowOff>819150</xdr:rowOff>
    </xdr:to>
    <xdr:pic>
      <xdr:nvPicPr>
        <xdr:cNvPr id="1" name="Picture 181" descr="http://www.mercadaonline.com.br/wp-content/uploads/2010/11/logo_if_geral-colorid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1533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1</xdr:col>
      <xdr:colOff>1009650</xdr:colOff>
      <xdr:row>0</xdr:row>
      <xdr:rowOff>742950</xdr:rowOff>
    </xdr:to>
    <xdr:pic>
      <xdr:nvPicPr>
        <xdr:cNvPr id="1" name="Picture 181" descr="http://www.mercadaonline.com.br/wp-content/uploads/2010/11/logo_if_geral-colorid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1352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733425</xdr:colOff>
      <xdr:row>21</xdr:row>
      <xdr:rowOff>152400</xdr:rowOff>
    </xdr:from>
    <xdr:to>
      <xdr:col>3</xdr:col>
      <xdr:colOff>38100</xdr:colOff>
      <xdr:row>26</xdr:row>
      <xdr:rowOff>47625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972050"/>
          <a:ext cx="37242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2</xdr:col>
      <xdr:colOff>200025</xdr:colOff>
      <xdr:row>3</xdr:row>
      <xdr:rowOff>228600</xdr:rowOff>
    </xdr:to>
    <xdr:pic>
      <xdr:nvPicPr>
        <xdr:cNvPr id="1" name="Picture 181" descr="http://www.mercadaonline.com.br/wp-content/uploads/2010/11/logo_if_geral-colorid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1866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12</xdr:col>
      <xdr:colOff>609600</xdr:colOff>
      <xdr:row>2</xdr:row>
      <xdr:rowOff>152400</xdr:rowOff>
    </xdr:from>
    <xdr:ext cx="180975" cy="266700"/>
    <xdr:sp fLocksText="0">
      <xdr:nvSpPr>
        <xdr:cNvPr id="2" name="CaixaDeTexto 1"/>
        <xdr:cNvSpPr txBox="1">
          <a:spLocks noChangeArrowheads="1"/>
        </xdr:cNvSpPr>
      </xdr:nvSpPr>
      <xdr:spPr>
        <a:xfrm>
          <a:off x="9944100" y="50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1</xdr:col>
      <xdr:colOff>581025</xdr:colOff>
      <xdr:row>1</xdr:row>
      <xdr:rowOff>304800</xdr:rowOff>
    </xdr:to>
    <xdr:pic>
      <xdr:nvPicPr>
        <xdr:cNvPr id="1" name="Picture 181" descr="http://www.mercadaonline.com.br/wp-content/uploads/2010/11/logo_if_geral-colorid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104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1</xdr:col>
      <xdr:colOff>1200150</xdr:colOff>
      <xdr:row>1</xdr:row>
      <xdr:rowOff>590550</xdr:rowOff>
    </xdr:to>
    <xdr:pic>
      <xdr:nvPicPr>
        <xdr:cNvPr id="1" name="Picture 181" descr="http://www.mercadaonline.com.br/wp-content/uploads/2010/11/logo_if_geral-colorid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7335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</xdr:rowOff>
    </xdr:from>
    <xdr:to>
      <xdr:col>3</xdr:col>
      <xdr:colOff>66675</xdr:colOff>
      <xdr:row>4</xdr:row>
      <xdr:rowOff>180975</xdr:rowOff>
    </xdr:to>
    <xdr:pic>
      <xdr:nvPicPr>
        <xdr:cNvPr id="1" name="Picture 181" descr="http://www.mercadaonline.com.br/wp-content/uploads/2010/11/logo_if_geral-colorid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"/>
          <a:ext cx="17335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dos\braz%20campos\Users\tb\Desktop\UFGD\PSICOLOGIA\MEMO-CAL-ARQ-PISICOLOGIA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dos\funcionarios\Rafael\OR&#199;AMENTOS\2010\NOVEMBRO%202010\UFGD%20-%20MS\LAB.%20BASICOS\COTADA\TABELAS%20DE%20COTA&#199;&#213;ES2.1%2017.3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0.12\d\GPI\DPI\LICITA&#199;&#195;O%202014-PROJETOS\Concorrencia%2002-2014%20Projetos\IF-GO-%20Campus%20Cidade%20de%20Goias%20-%20Rampa%20-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AB. INTERNO"/>
      <sheetName val="ACAB EXTERNO "/>
      <sheetName val="ESQUADRIA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tações 0"/>
      <sheetName val="Cotações 1"/>
      <sheetName val="Relatório de Compatibilidad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Declaração BRAZ"/>
      <sheetName val="Declaração GPI"/>
      <sheetName val="BDI"/>
      <sheetName val="Sintetico Completo"/>
      <sheetName val="Resumo"/>
      <sheetName val="Cronograma"/>
      <sheetName val="Composição de Custos "/>
      <sheetName val="Cotações"/>
    </sheetNames>
    <sheetDataSet>
      <sheetData sheetId="5">
        <row r="11">
          <cell r="A11" t="str">
            <v>1.1</v>
          </cell>
          <cell r="B11" t="str">
            <v>JUNTA A  (RAMPA DE ACESSO TRECHO A)</v>
          </cell>
          <cell r="C11" t="e">
            <v>#N/A</v>
          </cell>
          <cell r="D11" t="e">
            <v>#N/A</v>
          </cell>
          <cell r="E11">
            <v>430528.96</v>
          </cell>
          <cell r="F11">
            <v>0.0734404584382092</v>
          </cell>
          <cell r="G11">
            <v>131888.44498169527</v>
          </cell>
          <cell r="H11">
            <v>562417.4049816953</v>
          </cell>
        </row>
        <row r="12">
          <cell r="A12" t="str">
            <v>1.1.1</v>
          </cell>
          <cell r="B12" t="str">
            <v>SERVIÇOS PRELIMINARES</v>
          </cell>
          <cell r="E12">
            <v>19633.59</v>
          </cell>
          <cell r="F12">
            <v>0.0033491355619557853</v>
          </cell>
          <cell r="G12">
            <v>6014.563235207598</v>
          </cell>
          <cell r="H12">
            <v>25648.1532352076</v>
          </cell>
        </row>
        <row r="13">
          <cell r="A13" t="str">
            <v>1.1.2</v>
          </cell>
          <cell r="B13" t="str">
            <v>ESCAVAÇÕES E MOVIMENTO DE TERRA</v>
          </cell>
          <cell r="E13">
            <v>2496.6099999999997</v>
          </cell>
          <cell r="F13">
            <v>0.0004258765378789326</v>
          </cell>
          <cell r="G13">
            <v>764.8126867603754</v>
          </cell>
          <cell r="H13">
            <v>3261.422686760375</v>
          </cell>
        </row>
        <row r="14">
          <cell r="A14" t="str">
            <v>1.1.3</v>
          </cell>
          <cell r="B14" t="str">
            <v>INFRAESTRUTURA E SUPRAESTRUTURA</v>
          </cell>
          <cell r="E14">
            <v>202582.26</v>
          </cell>
          <cell r="F14">
            <v>0.03455687172785889</v>
          </cell>
          <cell r="G14">
            <v>62059.1452251609</v>
          </cell>
          <cell r="H14">
            <v>264641.4052251609</v>
          </cell>
        </row>
        <row r="15">
          <cell r="A15" t="str">
            <v>1.1.4</v>
          </cell>
          <cell r="B15" t="str">
            <v>IMPERMEABILIZAÇÕES / JUNTA DILATAÇÃO</v>
          </cell>
          <cell r="E15">
            <v>3550.41</v>
          </cell>
          <cell r="F15">
            <v>0.0006056357696439336</v>
          </cell>
          <cell r="G15">
            <v>1087.6342765593763</v>
          </cell>
          <cell r="H15">
            <v>4638.044276559376</v>
          </cell>
        </row>
        <row r="16">
          <cell r="A16" t="str">
            <v>1.1.5</v>
          </cell>
          <cell r="B16" t="str">
            <v>ESTRUTURA METALICA</v>
          </cell>
          <cell r="E16">
            <v>30297.95</v>
          </cell>
          <cell r="F16">
            <v>0.005168282611552869</v>
          </cell>
          <cell r="G16">
            <v>9281.488315288138</v>
          </cell>
          <cell r="H16">
            <v>39579.438315288135</v>
          </cell>
        </row>
        <row r="17">
          <cell r="A17" t="str">
            <v>1.1.6</v>
          </cell>
          <cell r="B17" t="str">
            <v>ALVENARIAS E DIVISÓRIAS</v>
          </cell>
          <cell r="E17">
            <v>8117.4</v>
          </cell>
          <cell r="F17">
            <v>0.0013846817118326241</v>
          </cell>
          <cell r="G17">
            <v>2486.688150535595</v>
          </cell>
          <cell r="H17">
            <v>10604.088150535594</v>
          </cell>
        </row>
        <row r="18">
          <cell r="A18" t="str">
            <v>1.1.7</v>
          </cell>
          <cell r="B18" t="str">
            <v>COBERTURA E PROTEÇÕES</v>
          </cell>
          <cell r="E18">
            <v>46138.42</v>
          </cell>
          <cell r="F18">
            <v>0.007870380465032224</v>
          </cell>
          <cell r="G18">
            <v>14134.065377883868</v>
          </cell>
          <cell r="H18">
            <v>60272.485377883866</v>
          </cell>
        </row>
        <row r="19">
          <cell r="A19" t="str">
            <v>1.1.8</v>
          </cell>
          <cell r="B19" t="str">
            <v>REVESTIMENTOS</v>
          </cell>
          <cell r="E19">
            <v>28716.41</v>
          </cell>
          <cell r="F19">
            <v>0.004898500475089005</v>
          </cell>
          <cell r="G19">
            <v>8796.998604592834</v>
          </cell>
          <cell r="H19">
            <v>37513.408604592834</v>
          </cell>
        </row>
        <row r="20">
          <cell r="A20" t="str">
            <v>1.1.9</v>
          </cell>
          <cell r="B20" t="str">
            <v>PAVIMENTAÇÃO</v>
          </cell>
          <cell r="E20">
            <v>8415.12</v>
          </cell>
          <cell r="F20">
            <v>0.0014354673623176082</v>
          </cell>
          <cell r="G20">
            <v>2577.891835973969</v>
          </cell>
          <cell r="H20">
            <v>10993.01183597397</v>
          </cell>
        </row>
        <row r="21">
          <cell r="A21" t="str">
            <v>1.1.10</v>
          </cell>
          <cell r="B21" t="str">
            <v>PINTURAS</v>
          </cell>
          <cell r="E21">
            <v>20006.43</v>
          </cell>
          <cell r="F21">
            <v>0.0034127353265897414</v>
          </cell>
          <cell r="G21">
            <v>6128.779216931511</v>
          </cell>
          <cell r="H21">
            <v>26135.20921693151</v>
          </cell>
        </row>
        <row r="22">
          <cell r="A22" t="str">
            <v>1.1.11</v>
          </cell>
          <cell r="B22" t="str">
            <v>INSTALAÇÕES ELÉTRICAS</v>
          </cell>
          <cell r="E22">
            <v>10990.94</v>
          </cell>
          <cell r="F22">
            <v>0.001874855694415658</v>
          </cell>
          <cell r="G22">
            <v>3366.969751551937</v>
          </cell>
          <cell r="H22">
            <v>14357.909751551937</v>
          </cell>
        </row>
        <row r="23">
          <cell r="A23" t="str">
            <v>1.1.12</v>
          </cell>
          <cell r="B23" t="str">
            <v>INSTALAÇÕES HIDROSSANITÁRIAS</v>
          </cell>
          <cell r="E23">
            <v>26216.17999999999</v>
          </cell>
          <cell r="F23">
            <v>0.0044720064306443185</v>
          </cell>
          <cell r="G23">
            <v>8031.076965322422</v>
          </cell>
          <cell r="H23">
            <v>34247.25696532241</v>
          </cell>
        </row>
        <row r="24">
          <cell r="A24" t="str">
            <v>1.1.13</v>
          </cell>
          <cell r="B24" t="str">
            <v>INSTALAÇÕES DE COMBATE A INCÊNDIO</v>
          </cell>
          <cell r="E24">
            <v>7986.44</v>
          </cell>
          <cell r="F24">
            <v>0.001362342303034043</v>
          </cell>
          <cell r="G24">
            <v>2446.569802272094</v>
          </cell>
          <cell r="H24">
            <v>10433.009802272094</v>
          </cell>
        </row>
        <row r="25">
          <cell r="A25" t="str">
            <v>1.1.14</v>
          </cell>
          <cell r="B25" t="str">
            <v>INSTALAÇÕES SPDA</v>
          </cell>
          <cell r="E25">
            <v>9764.7</v>
          </cell>
          <cell r="F25">
            <v>0.001665681315634566</v>
          </cell>
          <cell r="G25">
            <v>2991.3228106949177</v>
          </cell>
          <cell r="H25">
            <v>12756.022810694918</v>
          </cell>
        </row>
        <row r="26">
          <cell r="A26" t="str">
            <v>1.1.15</v>
          </cell>
          <cell r="B26" t="str">
            <v>SERVIÇOS COMPLEMENTARES</v>
          </cell>
          <cell r="E26">
            <v>5616.1</v>
          </cell>
          <cell r="F26">
            <v>0.000958005144729002</v>
          </cell>
          <cell r="G26">
            <v>1720.4387269597355</v>
          </cell>
          <cell r="H26">
            <v>7336.538726959736</v>
          </cell>
        </row>
        <row r="27">
          <cell r="A27" t="str">
            <v>1.2</v>
          </cell>
          <cell r="B27" t="str">
            <v>JUNTA B  (RAMPA DE ACESSO TRECHO B)</v>
          </cell>
          <cell r="E27">
            <v>819493.7500000001</v>
          </cell>
          <cell r="F27">
            <v>0.13979082077834487</v>
          </cell>
          <cell r="G27">
            <v>251044.10249131243</v>
          </cell>
          <cell r="H27">
            <v>1070537.8524913127</v>
          </cell>
        </row>
        <row r="28">
          <cell r="A28" t="str">
            <v>1.2.1</v>
          </cell>
          <cell r="B28" t="str">
            <v>SERVIÇOS PRELIMINARES</v>
          </cell>
          <cell r="E28">
            <v>28471.859999999997</v>
          </cell>
          <cell r="F28">
            <v>0.004856784665515906</v>
          </cell>
          <cell r="G28">
            <v>8722.083042071154</v>
          </cell>
          <cell r="H28">
            <v>37193.94304207115</v>
          </cell>
        </row>
        <row r="29">
          <cell r="A29" t="str">
            <v>1.2.2</v>
          </cell>
          <cell r="B29" t="str">
            <v>ESCAVAÇÕES E MOVIMENTO DE TERRA</v>
          </cell>
          <cell r="E29">
            <v>14167.79</v>
          </cell>
          <cell r="F29">
            <v>0.0024167688804401823</v>
          </cell>
          <cell r="G29">
            <v>4340.167481247284</v>
          </cell>
          <cell r="H29">
            <v>18507.957481247286</v>
          </cell>
        </row>
        <row r="30">
          <cell r="A30" t="str">
            <v>1.2.3</v>
          </cell>
          <cell r="B30" t="str">
            <v>INFRAESTRUTURA E SUPRAESTRUTURA</v>
          </cell>
          <cell r="E30">
            <v>460177.2700000001</v>
          </cell>
          <cell r="F30">
            <v>0.07849792420849826</v>
          </cell>
          <cell r="G30">
            <v>140970.92227250343</v>
          </cell>
          <cell r="H30">
            <v>601148.1922725035</v>
          </cell>
        </row>
        <row r="31">
          <cell r="A31" t="str">
            <v>1.2.4</v>
          </cell>
          <cell r="B31" t="str">
            <v>IMPERMEABILIZAÇÕES / JUNTA DILATAÇÃO</v>
          </cell>
          <cell r="E31">
            <v>3700.44</v>
          </cell>
          <cell r="F31">
            <v>0.0006312281757377874</v>
          </cell>
          <cell r="G31">
            <v>1133.5945376312536</v>
          </cell>
          <cell r="H31">
            <v>4834.034537631253</v>
          </cell>
        </row>
        <row r="32">
          <cell r="A32" t="str">
            <v>1.2.5</v>
          </cell>
          <cell r="B32" t="str">
            <v>ESTRUTURA METALICA</v>
          </cell>
          <cell r="E32">
            <v>39609.07000000001</v>
          </cell>
          <cell r="F32">
            <v>0.006756591377990274</v>
          </cell>
          <cell r="G32">
            <v>12133.861214518804</v>
          </cell>
          <cell r="H32">
            <v>51742.93121451881</v>
          </cell>
        </row>
        <row r="33">
          <cell r="A33" t="str">
            <v>1.2.6</v>
          </cell>
          <cell r="B33" t="str">
            <v>ALVENARIAS E DIVISÓRIAS</v>
          </cell>
          <cell r="E33">
            <v>14930.67</v>
          </cell>
          <cell r="F33">
            <v>0.002546902418805037</v>
          </cell>
          <cell r="G33">
            <v>4573.868500820126</v>
          </cell>
          <cell r="H33">
            <v>19504.538500820127</v>
          </cell>
        </row>
        <row r="34">
          <cell r="A34" t="str">
            <v>1.2.7</v>
          </cell>
          <cell r="B34" t="str">
            <v>COBERTURA E PROTEÇÕES</v>
          </cell>
          <cell r="E34">
            <v>70334.45</v>
          </cell>
          <cell r="F34">
            <v>0.011997785821421404</v>
          </cell>
          <cell r="G34">
            <v>21546.288637918333</v>
          </cell>
          <cell r="H34">
            <v>91880.73863791833</v>
          </cell>
        </row>
        <row r="35">
          <cell r="A35" t="str">
            <v>1.2.8</v>
          </cell>
          <cell r="B35" t="str">
            <v>REVESTIMENTOS</v>
          </cell>
          <cell r="E35">
            <v>67141.88</v>
          </cell>
          <cell r="F35">
            <v>0.011453191087547816</v>
          </cell>
          <cell r="G35">
            <v>20568.275235997102</v>
          </cell>
          <cell r="H35">
            <v>87710.15523599711</v>
          </cell>
        </row>
        <row r="36">
          <cell r="A36" t="str">
            <v>1.2.9</v>
          </cell>
          <cell r="B36" t="str">
            <v>PAVIMENTAÇÃO</v>
          </cell>
          <cell r="E36">
            <v>12329.8</v>
          </cell>
          <cell r="F36">
            <v>0.002103241009504754</v>
          </cell>
          <cell r="G36">
            <v>3777.1167564089214</v>
          </cell>
          <cell r="H36">
            <v>16106.91675640892</v>
          </cell>
        </row>
        <row r="37">
          <cell r="A37" t="str">
            <v>1.2.10</v>
          </cell>
          <cell r="B37" t="str">
            <v>PINTURAS</v>
          </cell>
          <cell r="E37">
            <v>34416.979999999996</v>
          </cell>
          <cell r="F37">
            <v>0.005870914674958629</v>
          </cell>
          <cell r="G37">
            <v>10543.313911254903</v>
          </cell>
          <cell r="H37">
            <v>44960.2939112549</v>
          </cell>
        </row>
        <row r="38">
          <cell r="A38" t="str">
            <v>1.2.11</v>
          </cell>
          <cell r="B38" t="str">
            <v>INSTALAÇÕES ELÉTRICAS</v>
          </cell>
          <cell r="E38">
            <v>12874.78</v>
          </cell>
          <cell r="F38">
            <v>0.0021962047465775287</v>
          </cell>
          <cell r="G38">
            <v>3944.0661870491376</v>
          </cell>
          <cell r="H38">
            <v>16818.846187049137</v>
          </cell>
        </row>
        <row r="39">
          <cell r="A39" t="str">
            <v>1.2.12</v>
          </cell>
          <cell r="B39" t="str">
            <v>INSTALAÇÕES HIDROSSANITÁRIAS</v>
          </cell>
          <cell r="E39">
            <v>37422.69000000001</v>
          </cell>
          <cell r="F39">
            <v>0.006383634470468578</v>
          </cell>
          <cell r="G39">
            <v>11464.084532506336</v>
          </cell>
          <cell r="H39">
            <v>48886.774532506344</v>
          </cell>
        </row>
        <row r="40">
          <cell r="A40" t="str">
            <v>1.2.13</v>
          </cell>
          <cell r="B40" t="str">
            <v>INSTALAÇÕES DE COMBATE A INCÊNDIO</v>
          </cell>
          <cell r="E40">
            <v>6215.76</v>
          </cell>
          <cell r="F40">
            <v>0.0010602963014192664</v>
          </cell>
          <cell r="G40">
            <v>1904.138854629947</v>
          </cell>
          <cell r="H40">
            <v>8119.898854629947</v>
          </cell>
        </row>
        <row r="41">
          <cell r="A41" t="str">
            <v>1.2.14</v>
          </cell>
          <cell r="B41" t="str">
            <v>INSTALAÇÕES SPDA</v>
          </cell>
          <cell r="E41">
            <v>9471.62</v>
          </cell>
          <cell r="F41">
            <v>0.0016156871652780595</v>
          </cell>
          <cell r="G41">
            <v>2901.540545048409</v>
          </cell>
          <cell r="H41">
            <v>12373.16054504841</v>
          </cell>
        </row>
        <row r="42">
          <cell r="A42" t="str">
            <v>1.2.15</v>
          </cell>
          <cell r="B42" t="str">
            <v>SERVIÇOS COMPLEMENTARES</v>
          </cell>
          <cell r="E42">
            <v>8228.69</v>
          </cell>
          <cell r="F42">
            <v>0.0014036657741813877</v>
          </cell>
          <cell r="G42">
            <v>2520.780781707289</v>
          </cell>
          <cell r="H42">
            <v>10749.470781707289</v>
          </cell>
        </row>
        <row r="43">
          <cell r="A43" t="str">
            <v>1.3</v>
          </cell>
          <cell r="B43" t="str">
            <v>JUNTA C  (RAMPA DE ACESSO TRECHO C)</v>
          </cell>
          <cell r="E43">
            <v>575044.71</v>
          </cell>
          <cell r="F43">
            <v>0.09809223315631789</v>
          </cell>
          <cell r="G43">
            <v>176159.46810372503</v>
          </cell>
          <cell r="H43">
            <v>751204.178103725</v>
          </cell>
        </row>
        <row r="44">
          <cell r="A44" t="str">
            <v>1.3.1</v>
          </cell>
          <cell r="B44" t="str">
            <v>SERVIÇOS PRELIMINARES</v>
          </cell>
          <cell r="E44">
            <v>20011.55</v>
          </cell>
          <cell r="F44">
            <v>0.003413608706041854</v>
          </cell>
          <cell r="G44">
            <v>6130.34768015012</v>
          </cell>
          <cell r="H44">
            <v>26141.89768015012</v>
          </cell>
        </row>
        <row r="45">
          <cell r="A45" t="str">
            <v>1.3.2</v>
          </cell>
          <cell r="B45" t="str">
            <v>ESCAVAÇÕES E MOVIMENTO DE TERRA</v>
          </cell>
          <cell r="E45">
            <v>2322.94</v>
          </cell>
          <cell r="F45">
            <v>0.0003962515750960253</v>
          </cell>
          <cell r="G45">
            <v>711.610536921324</v>
          </cell>
          <cell r="H45">
            <v>3034.5505369213242</v>
          </cell>
        </row>
        <row r="46">
          <cell r="A46" t="str">
            <v>1.3.3</v>
          </cell>
          <cell r="B46" t="str">
            <v>INFRAESTRUTURA E SUPRAESTRUTURA</v>
          </cell>
          <cell r="E46">
            <v>256598.48</v>
          </cell>
          <cell r="F46">
            <v>0.04377106247567563</v>
          </cell>
          <cell r="G46">
            <v>78606.499576397</v>
          </cell>
          <cell r="H46">
            <v>335204.979576397</v>
          </cell>
        </row>
        <row r="47">
          <cell r="A47" t="str">
            <v>1.3.4</v>
          </cell>
          <cell r="B47" t="str">
            <v>IMPERMEABILIZAÇÕES / JUNTA DILATAÇÃO</v>
          </cell>
          <cell r="E47">
            <v>1806.6399999999999</v>
          </cell>
          <cell r="F47">
            <v>0.0003081801276104777</v>
          </cell>
          <cell r="G47">
            <v>553.4469510291013</v>
          </cell>
          <cell r="H47">
            <v>2360.0869510291013</v>
          </cell>
        </row>
        <row r="48">
          <cell r="A48" t="str">
            <v>1.3.5</v>
          </cell>
          <cell r="B48" t="str">
            <v>ESTRUTURA METALICA</v>
          </cell>
          <cell r="E48">
            <v>29026.290000000005</v>
          </cell>
          <cell r="F48">
            <v>0.0049513604017727576</v>
          </cell>
          <cell r="G48">
            <v>8891.927390175408</v>
          </cell>
          <cell r="H48">
            <v>37918.217390175414</v>
          </cell>
        </row>
        <row r="49">
          <cell r="A49" t="str">
            <v>1.3.6</v>
          </cell>
          <cell r="B49" t="str">
            <v>ALVENARIAS E DIVISÓRIAS</v>
          </cell>
          <cell r="E49">
            <v>11107.81</v>
          </cell>
          <cell r="F49">
            <v>0.0018947916039016852</v>
          </cell>
          <cell r="G49">
            <v>3402.7717625595374</v>
          </cell>
          <cell r="H49">
            <v>14510.581762559537</v>
          </cell>
        </row>
        <row r="50">
          <cell r="A50" t="str">
            <v>1.3.7</v>
          </cell>
          <cell r="B50" t="str">
            <v>COBERTURA E PROTEÇÕES</v>
          </cell>
          <cell r="E50">
            <v>48095.75000000001</v>
          </cell>
          <cell r="F50">
            <v>0.008204265582806557</v>
          </cell>
          <cell r="G50">
            <v>14733.674774696623</v>
          </cell>
          <cell r="H50">
            <v>62829.42477469663</v>
          </cell>
        </row>
        <row r="51">
          <cell r="A51" t="str">
            <v>1.3.8</v>
          </cell>
          <cell r="B51" t="str">
            <v>REVESTIMENTOS</v>
          </cell>
          <cell r="E51">
            <v>121701.22</v>
          </cell>
          <cell r="F51">
            <v>0.020760028290058245</v>
          </cell>
          <cell r="G51">
            <v>37282.00922459477</v>
          </cell>
          <cell r="H51">
            <v>158983.22922459478</v>
          </cell>
        </row>
        <row r="52">
          <cell r="A52" t="str">
            <v>1.3.9</v>
          </cell>
          <cell r="B52" t="str">
            <v>PAVIMENTAÇÃO</v>
          </cell>
          <cell r="E52">
            <v>8359.76</v>
          </cell>
          <cell r="F52">
            <v>0.001426023946991635</v>
          </cell>
          <cell r="G52">
            <v>2560.932827422752</v>
          </cell>
          <cell r="H52">
            <v>10920.692827422752</v>
          </cell>
        </row>
        <row r="53">
          <cell r="A53" t="str">
            <v>1.3.10</v>
          </cell>
          <cell r="B53" t="str">
            <v>PINTURAS</v>
          </cell>
          <cell r="E53">
            <v>24989.78</v>
          </cell>
          <cell r="F53">
            <v>0.00426280475875535</v>
          </cell>
          <cell r="G53">
            <v>7655.381009989825</v>
          </cell>
          <cell r="H53">
            <v>32645.161009989824</v>
          </cell>
        </row>
        <row r="54">
          <cell r="A54" t="str">
            <v>1.3.11</v>
          </cell>
          <cell r="B54" t="str">
            <v>INSTALAÇÕES ELÉTRICAS</v>
          </cell>
          <cell r="E54">
            <v>15589.99</v>
          </cell>
          <cell r="F54">
            <v>0.0026593704930955096</v>
          </cell>
          <cell r="G54">
            <v>4775.844901072809</v>
          </cell>
          <cell r="H54">
            <v>20365.83490107281</v>
          </cell>
        </row>
        <row r="55">
          <cell r="A55" t="str">
            <v>1.3.12</v>
          </cell>
          <cell r="B55" t="str">
            <v>INSTALAÇÕES HIDROSSANITÁRIAS</v>
          </cell>
          <cell r="E55">
            <v>15708.719999999998</v>
          </cell>
          <cell r="F55">
            <v>0.0026796236849606246</v>
          </cell>
          <cell r="G55">
            <v>4812.216705359045</v>
          </cell>
          <cell r="H55">
            <v>20520.936705359043</v>
          </cell>
        </row>
        <row r="56">
          <cell r="A56" t="str">
            <v>1.3.13</v>
          </cell>
          <cell r="B56" t="str">
            <v>INSTALAÇÕES DE COMBATE A INCÊNDIO</v>
          </cell>
          <cell r="E56">
            <v>2854.18</v>
          </cell>
          <cell r="F56">
            <v>0.00048687151652973104</v>
          </cell>
          <cell r="G56">
            <v>874.350849470974</v>
          </cell>
          <cell r="H56">
            <v>3728.530849470974</v>
          </cell>
        </row>
        <row r="57">
          <cell r="A57" t="str">
            <v>1.3.14</v>
          </cell>
          <cell r="B57" t="str">
            <v>INSTALAÇÕES SPDA</v>
          </cell>
          <cell r="E57">
            <v>11292.45</v>
          </cell>
          <cell r="F57">
            <v>0.0019262878503935148</v>
          </cell>
          <cell r="G57">
            <v>3459.334467380649</v>
          </cell>
          <cell r="H57">
            <v>14751.78446738065</v>
          </cell>
        </row>
        <row r="58">
          <cell r="A58" t="str">
            <v>1.3.15</v>
          </cell>
          <cell r="B58" t="str">
            <v>SERVIÇOS COMPLEMENTARES</v>
          </cell>
          <cell r="E58">
            <v>5579.15</v>
          </cell>
          <cell r="F58">
            <v>0.0009517021426283027</v>
          </cell>
          <cell r="G58">
            <v>1709.1194465051203</v>
          </cell>
          <cell r="H58">
            <v>7288.26944650512</v>
          </cell>
        </row>
        <row r="59">
          <cell r="A59" t="str">
            <v>1.4</v>
          </cell>
          <cell r="B59" t="str">
            <v>JUNTA D  (RAMPA DE ACESSO TRECHO D)</v>
          </cell>
          <cell r="E59">
            <v>982492.4600000001</v>
          </cell>
          <cell r="F59">
            <v>0.1675954543789201</v>
          </cell>
          <cell r="G59">
            <v>300977.2043108098</v>
          </cell>
          <cell r="H59">
            <v>1283469.66431081</v>
          </cell>
        </row>
        <row r="60">
          <cell r="A60" t="str">
            <v>1.4.1</v>
          </cell>
          <cell r="B60" t="str">
            <v>SERVIÇOS PRELIMINARES</v>
          </cell>
          <cell r="E60">
            <v>53321.649999999994</v>
          </cell>
          <cell r="F60">
            <v>0.009095709660696779</v>
          </cell>
          <cell r="G60">
            <v>16334.579449331843</v>
          </cell>
          <cell r="H60">
            <v>69656.22944933183</v>
          </cell>
        </row>
        <row r="61">
          <cell r="A61" t="str">
            <v>1.4.2</v>
          </cell>
          <cell r="B61" t="str">
            <v>ESCAVAÇÕES E MOVIMENTO DE TERRA</v>
          </cell>
          <cell r="E61">
            <v>7711.58</v>
          </cell>
          <cell r="F61">
            <v>0.001315456155337205</v>
          </cell>
          <cell r="G61">
            <v>2362.3690600324344</v>
          </cell>
          <cell r="H61">
            <v>10073.949060032435</v>
          </cell>
        </row>
        <row r="62">
          <cell r="A62" t="str">
            <v>1.4.3</v>
          </cell>
          <cell r="B62" t="str">
            <v>INFRAESTRUTURA E SUPRAESTRUTURA</v>
          </cell>
          <cell r="E62">
            <v>553748.39</v>
          </cell>
          <cell r="F62">
            <v>0.09445946591146914</v>
          </cell>
          <cell r="G62">
            <v>169635.54337486922</v>
          </cell>
          <cell r="H62">
            <v>723383.9333748692</v>
          </cell>
        </row>
        <row r="63">
          <cell r="A63" t="str">
            <v>1.4.4</v>
          </cell>
          <cell r="B63" t="str">
            <v>IMPERMEABILIZAÇÕES / JUNTA DILATAÇÃO</v>
          </cell>
          <cell r="E63">
            <v>4475.45</v>
          </cell>
          <cell r="F63">
            <v>0.0007634308728436836</v>
          </cell>
          <cell r="G63">
            <v>1371.0114671341228</v>
          </cell>
          <cell r="H63">
            <v>5846.461467134122</v>
          </cell>
        </row>
        <row r="64">
          <cell r="A64" t="str">
            <v>1.4.5</v>
          </cell>
          <cell r="B64" t="str">
            <v>ESTRUTURA METALICA</v>
          </cell>
          <cell r="E64">
            <v>60299.92999999999</v>
          </cell>
          <cell r="F64">
            <v>0.010286078090988172</v>
          </cell>
          <cell r="G64">
            <v>18472.309040964574</v>
          </cell>
          <cell r="H64">
            <v>78772.23904096457</v>
          </cell>
        </row>
        <row r="65">
          <cell r="A65" t="str">
            <v>1.4.6</v>
          </cell>
          <cell r="B65" t="str">
            <v>ALVENARIAS E DIVISÓRIAS</v>
          </cell>
          <cell r="E65">
            <v>12753.560000000001</v>
          </cell>
          <cell r="F65">
            <v>0.002175526805721054</v>
          </cell>
          <cell r="G65">
            <v>3906.931594986664</v>
          </cell>
          <cell r="H65">
            <v>16660.491594986666</v>
          </cell>
        </row>
        <row r="66">
          <cell r="A66" t="str">
            <v>1.4.7</v>
          </cell>
          <cell r="B66" t="str">
            <v>COBERTURA E PROTEÇÕES</v>
          </cell>
          <cell r="E66">
            <v>96878.15000000001</v>
          </cell>
          <cell r="F66">
            <v>0.016525661243893087</v>
          </cell>
          <cell r="G66">
            <v>29677.6982347562</v>
          </cell>
          <cell r="H66">
            <v>126555.84823475621</v>
          </cell>
        </row>
        <row r="67">
          <cell r="A67" t="str">
            <v>1.4.8</v>
          </cell>
          <cell r="B67" t="str">
            <v>REVESTIMENTOS</v>
          </cell>
          <cell r="E67">
            <v>39675.509999999995</v>
          </cell>
          <cell r="F67">
            <v>0.006767924841036833</v>
          </cell>
          <cell r="G67">
            <v>12154.21447550404</v>
          </cell>
          <cell r="H67">
            <v>51829.72447550404</v>
          </cell>
        </row>
        <row r="68">
          <cell r="A68" t="str">
            <v>1.4.9</v>
          </cell>
          <cell r="B68" t="str">
            <v>PAVIMENTAÇÃO</v>
          </cell>
          <cell r="E68">
            <v>16524.64</v>
          </cell>
          <cell r="F68">
            <v>0.002818804888587214</v>
          </cell>
          <cell r="G68">
            <v>5062.166023587172</v>
          </cell>
          <cell r="H68">
            <v>21586.80602358717</v>
          </cell>
        </row>
        <row r="69">
          <cell r="A69" t="str">
            <v>1.4.10</v>
          </cell>
          <cell r="B69" t="str">
            <v>PINTURAS</v>
          </cell>
          <cell r="E69">
            <v>33931.58</v>
          </cell>
          <cell r="F69">
            <v>0.0057881142089321255</v>
          </cell>
          <cell r="G69">
            <v>10394.61624595937</v>
          </cell>
          <cell r="H69">
            <v>44326.19624595937</v>
          </cell>
        </row>
        <row r="70">
          <cell r="A70" t="str">
            <v>1.4.11</v>
          </cell>
          <cell r="B70" t="str">
            <v>INSTALAÇÕES ELÉTRICAS</v>
          </cell>
          <cell r="E70">
            <v>32165.32</v>
          </cell>
          <cell r="F70">
            <v>0.005486822179422492</v>
          </cell>
          <cell r="G70">
            <v>9853.539323205163</v>
          </cell>
          <cell r="H70">
            <v>42018.859323205164</v>
          </cell>
        </row>
        <row r="71">
          <cell r="A71" t="str">
            <v>1.4.12</v>
          </cell>
          <cell r="B71" t="str">
            <v>INSTALAÇÕES HIDROSSANITÁRIAS</v>
          </cell>
          <cell r="E71">
            <v>37859.11</v>
          </cell>
          <cell r="F71">
            <v>0.006458079833845766</v>
          </cell>
          <cell r="G71">
            <v>11597.777641464465</v>
          </cell>
          <cell r="H71">
            <v>49456.88764146446</v>
          </cell>
        </row>
        <row r="72">
          <cell r="A72" t="str">
            <v>1.4.13</v>
          </cell>
          <cell r="B72" t="str">
            <v>INSTALAÇÕES DE COMBATE A INCÊNDIO</v>
          </cell>
          <cell r="E72">
            <v>2719.2200000000003</v>
          </cell>
          <cell r="F72">
            <v>0.0004638497800341869</v>
          </cell>
          <cell r="G72">
            <v>833.0071393179345</v>
          </cell>
          <cell r="H72">
            <v>3552.227139317935</v>
          </cell>
        </row>
        <row r="73">
          <cell r="A73" t="str">
            <v>1.4.14</v>
          </cell>
          <cell r="B73" t="str">
            <v>INSTALAÇÕES SPDA</v>
          </cell>
          <cell r="E73">
            <v>19400.120000000003</v>
          </cell>
          <cell r="F73">
            <v>0.003309309800103276</v>
          </cell>
          <cell r="G73">
            <v>5943.041925119942</v>
          </cell>
          <cell r="H73">
            <v>25343.161925119944</v>
          </cell>
        </row>
        <row r="74">
          <cell r="A74" t="str">
            <v>1.4.15</v>
          </cell>
          <cell r="B74" t="str">
            <v>SERVIÇOS COMPLEMENTARES</v>
          </cell>
          <cell r="E74">
            <v>11028.25</v>
          </cell>
          <cell r="F74">
            <v>0.0018812201060090837</v>
          </cell>
          <cell r="G74">
            <v>3378.3993145766103</v>
          </cell>
          <cell r="H74">
            <v>14406.64931457661</v>
          </cell>
        </row>
        <row r="75">
          <cell r="A75" t="str">
            <v>1.5</v>
          </cell>
          <cell r="B75" t="str">
            <v>JUNTA E  (RAMPA DE ACESSO TRECHO E)</v>
          </cell>
          <cell r="E75">
            <v>774271.0400000002</v>
          </cell>
          <cell r="F75">
            <v>0.13207664388715923</v>
          </cell>
          <cell r="G75">
            <v>237190.55614739598</v>
          </cell>
          <cell r="H75">
            <v>1011461.5961473961</v>
          </cell>
        </row>
        <row r="76">
          <cell r="A76" t="str">
            <v>1.5.1</v>
          </cell>
          <cell r="B76" t="str">
            <v>SERVIÇOS PRELIMINARES</v>
          </cell>
          <cell r="E76">
            <v>23471.06</v>
          </cell>
          <cell r="F76">
            <v>0.0040037385787722955</v>
          </cell>
          <cell r="G76">
            <v>7190.135607769727</v>
          </cell>
          <cell r="H76">
            <v>30661.19560776973</v>
          </cell>
        </row>
        <row r="77">
          <cell r="A77" t="str">
            <v>1.5.2</v>
          </cell>
          <cell r="B77" t="str">
            <v>ESCAVAÇÕES E MOVIMENTO DE TERRA</v>
          </cell>
          <cell r="E77">
            <v>12438.43</v>
          </cell>
          <cell r="F77">
            <v>0.002121771323935037</v>
          </cell>
          <cell r="G77">
            <v>3810.3945219240723</v>
          </cell>
          <cell r="H77">
            <v>16248.824521924073</v>
          </cell>
        </row>
        <row r="78">
          <cell r="A78" t="str">
            <v>1.5.3</v>
          </cell>
          <cell r="B78" t="str">
            <v>INFRAESTRUTURA E SUPRAESTRUTURA</v>
          </cell>
          <cell r="E78">
            <v>443319.43000000005</v>
          </cell>
          <cell r="F78">
            <v>0.075622281422754</v>
          </cell>
          <cell r="G78">
            <v>135806.68360351768</v>
          </cell>
          <cell r="H78">
            <v>579126.1136035178</v>
          </cell>
        </row>
        <row r="79">
          <cell r="A79" t="str">
            <v>1.5.4</v>
          </cell>
          <cell r="B79" t="str">
            <v>IMPERMEABILIZAÇÕES / JUNTA DILATAÇÃO</v>
          </cell>
          <cell r="E79">
            <v>4357.79</v>
          </cell>
          <cell r="F79">
            <v>0.0007433602036375059</v>
          </cell>
          <cell r="G79">
            <v>1334.9674471533385</v>
          </cell>
          <cell r="H79">
            <v>5692.757447153339</v>
          </cell>
        </row>
        <row r="80">
          <cell r="A80" t="str">
            <v>1.5.5</v>
          </cell>
          <cell r="B80" t="str">
            <v>ESTRUTURA METALICA</v>
          </cell>
          <cell r="E80">
            <v>37324.7</v>
          </cell>
          <cell r="F80">
            <v>0.006366919147712216</v>
          </cell>
          <cell r="G80">
            <v>11434.066229617356</v>
          </cell>
          <cell r="H80">
            <v>48758.76622961735</v>
          </cell>
        </row>
        <row r="81">
          <cell r="A81" t="str">
            <v>1.5.6</v>
          </cell>
          <cell r="B81" t="str">
            <v>ALVENARIAS E DIVISÓRIAS</v>
          </cell>
          <cell r="E81">
            <v>7723.219999999999</v>
          </cell>
          <cell r="F81">
            <v>0.0013174417289353682</v>
          </cell>
          <cell r="G81">
            <v>2365.934863130992</v>
          </cell>
          <cell r="H81">
            <v>10089.154863130992</v>
          </cell>
        </row>
        <row r="82">
          <cell r="A82" t="str">
            <v>1.5.7</v>
          </cell>
          <cell r="B82" t="str">
            <v>COBERTURA E PROTEÇÕES</v>
          </cell>
          <cell r="E82">
            <v>68535.83</v>
          </cell>
          <cell r="F82">
            <v>0.011690973760843338</v>
          </cell>
          <cell r="G82">
            <v>20995.29853747776</v>
          </cell>
          <cell r="H82">
            <v>89531.12853747777</v>
          </cell>
        </row>
        <row r="83">
          <cell r="A83" t="str">
            <v>1.5.8</v>
          </cell>
          <cell r="B83" t="str">
            <v>REVESTIMENTOS</v>
          </cell>
          <cell r="E83">
            <v>73293.79999999999</v>
          </cell>
          <cell r="F83">
            <v>0.012502597438923542</v>
          </cell>
          <cell r="G83">
            <v>22452.857314870005</v>
          </cell>
          <cell r="H83">
            <v>95746.65731487</v>
          </cell>
        </row>
        <row r="84">
          <cell r="A84" t="str">
            <v>1.5.9</v>
          </cell>
          <cell r="B84" t="str">
            <v>PAVIMENTAÇÃO</v>
          </cell>
          <cell r="E84">
            <v>12472.4</v>
          </cell>
          <cell r="F84">
            <v>0.002127565991901498</v>
          </cell>
          <cell r="G84">
            <v>3820.8009077709803</v>
          </cell>
          <cell r="H84">
            <v>16293.20090777098</v>
          </cell>
        </row>
        <row r="85">
          <cell r="A85" t="str">
            <v>1.5.10</v>
          </cell>
          <cell r="B85" t="str">
            <v>PINTURAS</v>
          </cell>
          <cell r="E85">
            <v>22413.09</v>
          </cell>
          <cell r="F85">
            <v>0.00382326802038321</v>
          </cell>
          <cell r="G85">
            <v>6866.036578200882</v>
          </cell>
          <cell r="H85">
            <v>29279.12657820088</v>
          </cell>
        </row>
        <row r="86">
          <cell r="A86" t="str">
            <v>1.5.11</v>
          </cell>
          <cell r="B86" t="str">
            <v>INSTALAÇÕES ELÉTRICAS</v>
          </cell>
          <cell r="E86">
            <v>19633.79</v>
          </cell>
          <cell r="F86">
            <v>0.0033491696783406336</v>
          </cell>
          <cell r="G86">
            <v>6014.624503302075</v>
          </cell>
          <cell r="H86">
            <v>25648.414503302076</v>
          </cell>
        </row>
        <row r="87">
          <cell r="A87" t="str">
            <v>1.5.12</v>
          </cell>
          <cell r="B87" t="str">
            <v>INSTALAÇÕES HIDROSSANITÁRIAS</v>
          </cell>
          <cell r="E87">
            <v>25148.3</v>
          </cell>
          <cell r="F87">
            <v>0.004289845405386008</v>
          </cell>
          <cell r="G87">
            <v>7703.942101672248</v>
          </cell>
          <cell r="H87">
            <v>32852.24210167225</v>
          </cell>
        </row>
        <row r="88">
          <cell r="A88" t="str">
            <v>1.5.13</v>
          </cell>
          <cell r="B88" t="str">
            <v>INSTALAÇÕES DE COMBATE A INCÊNDIO</v>
          </cell>
          <cell r="E88">
            <v>2768.34</v>
          </cell>
          <cell r="F88">
            <v>0.0004722287641528971</v>
          </cell>
          <cell r="G88">
            <v>848.0545833214711</v>
          </cell>
          <cell r="H88">
            <v>3616.394583321471</v>
          </cell>
        </row>
        <row r="89">
          <cell r="A89" t="str">
            <v>1.5.14</v>
          </cell>
          <cell r="B89" t="str">
            <v>INSTALAÇÕES SPDA</v>
          </cell>
          <cell r="E89">
            <v>13047.010000000002</v>
          </cell>
          <cell r="F89">
            <v>0.0022255840713895298</v>
          </cell>
          <cell r="G89">
            <v>3996.8272066079558</v>
          </cell>
          <cell r="H89">
            <v>17043.837206607957</v>
          </cell>
        </row>
        <row r="90">
          <cell r="A90" t="str">
            <v>1.5.15</v>
          </cell>
          <cell r="B90" t="str">
            <v>SERVIÇOS COMPLEMENTARES</v>
          </cell>
          <cell r="E90">
            <v>8323.85</v>
          </cell>
          <cell r="F90">
            <v>0.0014198983500921464</v>
          </cell>
          <cell r="G90">
            <v>2549.9321410594175</v>
          </cell>
          <cell r="H90">
            <v>10873.782141059419</v>
          </cell>
        </row>
        <row r="91">
          <cell r="A91" t="str">
            <v>1.6</v>
          </cell>
          <cell r="B91" t="str">
            <v>JUNTA F  (RAMPA DE ACESSO TRECHO F)</v>
          </cell>
          <cell r="E91">
            <v>597771.5</v>
          </cell>
          <cell r="F91">
            <v>0.10196901272633546</v>
          </cell>
          <cell r="G91">
            <v>183121.603688113</v>
          </cell>
          <cell r="H91">
            <v>780893.103688113</v>
          </cell>
        </row>
        <row r="92">
          <cell r="A92" t="str">
            <v>1.6.1</v>
          </cell>
          <cell r="B92" t="str">
            <v>SERVIÇOS PRELIMINARES</v>
          </cell>
          <cell r="E92">
            <v>18935</v>
          </cell>
          <cell r="F92">
            <v>0.0032299687355003743</v>
          </cell>
          <cell r="G92">
            <v>5800.556844604367</v>
          </cell>
          <cell r="H92">
            <v>24735.55684460437</v>
          </cell>
        </row>
        <row r="93">
          <cell r="A93" t="str">
            <v>1.6.2</v>
          </cell>
          <cell r="B93" t="str">
            <v>ESCAVAÇÕES E MOVIMENTO DE TERRA</v>
          </cell>
          <cell r="E93">
            <v>20807.129999999997</v>
          </cell>
          <cell r="F93">
            <v>0.003549320273329384</v>
          </cell>
          <cell r="G93">
            <v>6374.066033169942</v>
          </cell>
          <cell r="H93">
            <v>27181.196033169937</v>
          </cell>
        </row>
        <row r="94">
          <cell r="A94" t="str">
            <v>1.6.3</v>
          </cell>
          <cell r="B94" t="str">
            <v>INFRAESTRUTURA E SUPRAESTRUTURA</v>
          </cell>
          <cell r="E94">
            <v>318204.2</v>
          </cell>
          <cell r="F94">
            <v>0.054279884737518255</v>
          </cell>
          <cell r="G94">
            <v>97478.82494279678</v>
          </cell>
          <cell r="H94">
            <v>415683.0249427968</v>
          </cell>
        </row>
        <row r="95">
          <cell r="A95" t="str">
            <v>1.6.4</v>
          </cell>
          <cell r="B95" t="str">
            <v>IMPERMEABILIZAÇÕES / JUNTA DILATAÇÃO</v>
          </cell>
          <cell r="E95">
            <v>2544.67</v>
          </cell>
          <cell r="F95">
            <v>0.00043407470515794756</v>
          </cell>
          <cell r="G95">
            <v>779.5354098631843</v>
          </cell>
          <cell r="H95">
            <v>3324.2054098631843</v>
          </cell>
        </row>
        <row r="96">
          <cell r="A96" t="str">
            <v>1.6.5</v>
          </cell>
          <cell r="B96" t="str">
            <v>ESTRUTURA METALICA</v>
          </cell>
          <cell r="E96">
            <v>27256.3</v>
          </cell>
          <cell r="F96">
            <v>0.004649432101685706</v>
          </cell>
          <cell r="G96">
            <v>8349.707817459204</v>
          </cell>
          <cell r="H96">
            <v>35606.007817459205</v>
          </cell>
        </row>
        <row r="97">
          <cell r="A97" t="str">
            <v>1.6.6</v>
          </cell>
          <cell r="B97" t="str">
            <v>ALVENARIAS E DIVISÓRIAS</v>
          </cell>
          <cell r="E97">
            <v>6742.280000000001</v>
          </cell>
          <cell r="F97">
            <v>0.0011501110961705553</v>
          </cell>
          <cell r="G97">
            <v>2065.4332401499414</v>
          </cell>
          <cell r="H97">
            <v>8807.713240149942</v>
          </cell>
        </row>
        <row r="98">
          <cell r="A98" t="str">
            <v>1.6.7</v>
          </cell>
          <cell r="B98" t="str">
            <v>COBERTURA E PROTEÇÕES</v>
          </cell>
          <cell r="E98">
            <v>44866.27</v>
          </cell>
          <cell r="F98">
            <v>0.007653374670109235</v>
          </cell>
          <cell r="G98">
            <v>13744.354345939666</v>
          </cell>
          <cell r="H98">
            <v>58610.624345939665</v>
          </cell>
        </row>
        <row r="99">
          <cell r="A99" t="str">
            <v>1.6.8</v>
          </cell>
          <cell r="B99" t="str">
            <v>REVESTIMENTOS</v>
          </cell>
          <cell r="E99">
            <v>13092.970000000001</v>
          </cell>
          <cell r="F99">
            <v>0.002233424016627639</v>
          </cell>
          <cell r="G99">
            <v>4010.9066147187564</v>
          </cell>
          <cell r="H99">
            <v>17103.876614718756</v>
          </cell>
        </row>
        <row r="100">
          <cell r="A100" t="str">
            <v>1.6.9</v>
          </cell>
          <cell r="B100" t="str">
            <v>PAVIMENTAÇÃO</v>
          </cell>
          <cell r="E100">
            <v>8220.8</v>
          </cell>
          <cell r="F100">
            <v>0.0014023198827991272</v>
          </cell>
          <cell r="G100">
            <v>2518.363755380173</v>
          </cell>
          <cell r="H100">
            <v>10739.163755380172</v>
          </cell>
        </row>
        <row r="101">
          <cell r="A101" t="str">
            <v>1.6.10</v>
          </cell>
          <cell r="B101" t="str">
            <v>PINTURAS</v>
          </cell>
          <cell r="E101">
            <v>79027.6</v>
          </cell>
          <cell r="F101">
            <v>0.013480680076135695</v>
          </cell>
          <cell r="G101">
            <v>24209.352315429423</v>
          </cell>
          <cell r="H101">
            <v>103236.95231542943</v>
          </cell>
        </row>
        <row r="102">
          <cell r="A102" t="str">
            <v>1.6.11</v>
          </cell>
          <cell r="B102" t="str">
            <v>INSTALAÇÕES ELÉTRICAS</v>
          </cell>
          <cell r="E102">
            <v>15219.579999999998</v>
          </cell>
          <cell r="F102">
            <v>0.0025961852425374584</v>
          </cell>
          <cell r="G102">
            <v>4662.37332669679</v>
          </cell>
          <cell r="H102">
            <v>19881.95332669679</v>
          </cell>
        </row>
        <row r="103">
          <cell r="A103" t="str">
            <v>1.6.12</v>
          </cell>
          <cell r="B103" t="str">
            <v>INSTALAÇÕES HIDROSSANITÁRIAS</v>
          </cell>
          <cell r="E103">
            <v>25249.149999999994</v>
          </cell>
          <cell r="F103">
            <v>0.004307048592445696</v>
          </cell>
          <cell r="G103">
            <v>7734.836538312244</v>
          </cell>
          <cell r="H103">
            <v>32983.98653831224</v>
          </cell>
        </row>
        <row r="104">
          <cell r="A104" t="str">
            <v>1.6.13</v>
          </cell>
          <cell r="B104" t="str">
            <v>INSTALAÇÕES DE COMBATE A INCÊNDIO</v>
          </cell>
          <cell r="E104">
            <v>3540.42</v>
          </cell>
          <cell r="F104">
            <v>0.0006039316562207677</v>
          </cell>
          <cell r="G104">
            <v>1084.5739352402531</v>
          </cell>
          <cell r="H104">
            <v>4624.993935240253</v>
          </cell>
        </row>
        <row r="105">
          <cell r="A105" t="str">
            <v>1.6.14</v>
          </cell>
          <cell r="B105" t="str">
            <v>INSTALAÇÕES SPDA</v>
          </cell>
          <cell r="E105">
            <v>8578.72</v>
          </cell>
          <cell r="F105">
            <v>0.00146337456512341</v>
          </cell>
          <cell r="G105">
            <v>2628.0091372561064</v>
          </cell>
          <cell r="H105">
            <v>11206.729137256105</v>
          </cell>
        </row>
        <row r="106">
          <cell r="A106" t="str">
            <v>1.6.15</v>
          </cell>
          <cell r="B106" t="str">
            <v>SERVIÇOS COMPLEMENTARES</v>
          </cell>
          <cell r="E106">
            <v>5486.41</v>
          </cell>
          <cell r="F106">
            <v>0.0009358823749742069</v>
          </cell>
          <cell r="G106">
            <v>1680.7094310961631</v>
          </cell>
          <cell r="H106">
            <v>7167.119431096163</v>
          </cell>
        </row>
        <row r="107">
          <cell r="A107">
            <v>2</v>
          </cell>
          <cell r="B107" t="str">
            <v>QUADRA POLIESPORTIVA</v>
          </cell>
          <cell r="C107" t="e">
            <v>#N/A</v>
          </cell>
          <cell r="D107" t="e">
            <v>#N/A</v>
          </cell>
          <cell r="E107">
            <v>721410.583225</v>
          </cell>
          <cell r="F107">
            <v>0.12305960545422977</v>
          </cell>
          <cell r="G107">
            <v>220997.2588484712</v>
          </cell>
          <cell r="H107">
            <v>942407.8420734712</v>
          </cell>
        </row>
        <row r="108">
          <cell r="A108">
            <v>3</v>
          </cell>
          <cell r="B108" t="str">
            <v>SISTEMA DE ESGOTO</v>
          </cell>
          <cell r="C108" t="e">
            <v>#N/A</v>
          </cell>
          <cell r="D108" t="e">
            <v>#N/A</v>
          </cell>
          <cell r="E108">
            <v>85534.0724</v>
          </cell>
          <cell r="F108">
            <v>0.014590566658147635</v>
          </cell>
          <cell r="G108">
            <v>26202.54814400346</v>
          </cell>
          <cell r="H108">
            <v>111736.62054400347</v>
          </cell>
        </row>
        <row r="109">
          <cell r="A109">
            <v>4</v>
          </cell>
          <cell r="B109" t="str">
            <v>FECHAMENTO DO TERRENO</v>
          </cell>
          <cell r="C109" t="e">
            <v>#N/A</v>
          </cell>
          <cell r="D109" t="e">
            <v>#N/A</v>
          </cell>
          <cell r="E109">
            <v>315667.21002008615</v>
          </cell>
          <cell r="F109">
            <v>0.05384712010496481</v>
          </cell>
          <cell r="G109">
            <v>96701.64223391471</v>
          </cell>
          <cell r="H109">
            <v>412368.85225400084</v>
          </cell>
        </row>
        <row r="110">
          <cell r="A110">
            <v>5</v>
          </cell>
          <cell r="B110" t="str">
            <v>SUBESTAÇÃO E IMPLANTAÇÃO</v>
          </cell>
          <cell r="E110">
            <v>391648.36</v>
          </cell>
          <cell r="F110">
            <v>0.06680813087457065</v>
          </cell>
          <cell r="G110">
            <v>119977.74361109456</v>
          </cell>
          <cell r="H110">
            <v>511626.1036110945</v>
          </cell>
        </row>
        <row r="111">
          <cell r="A111">
            <v>6</v>
          </cell>
          <cell r="B111" t="str">
            <v>ADMINISTRAÇÃO DO CANTEIRO DE OBRA</v>
          </cell>
          <cell r="C111" t="e">
            <v>#N/A</v>
          </cell>
          <cell r="D111" t="e">
            <v>#N/A</v>
          </cell>
          <cell r="E111">
            <v>168423.2</v>
          </cell>
          <cell r="F111">
            <v>0.028729953542800456</v>
          </cell>
          <cell r="G111">
            <v>51594.84264854346</v>
          </cell>
          <cell r="H111">
            <v>220018.0426485435</v>
          </cell>
        </row>
        <row r="112">
          <cell r="B112" t="str">
            <v>VALOR DA OBRA.................................................................................:</v>
          </cell>
          <cell r="C112" t="e">
            <v>#N/A</v>
          </cell>
          <cell r="D112" t="e">
            <v>#N/A</v>
          </cell>
          <cell r="E112">
            <v>5862285.845645086</v>
          </cell>
          <cell r="F112">
            <v>1</v>
          </cell>
          <cell r="G112">
            <v>2560762.7594461027</v>
          </cell>
          <cell r="H112">
            <v>7658141.260854167</v>
          </cell>
        </row>
        <row r="113">
          <cell r="A113">
            <v>0.30634047238470385</v>
          </cell>
          <cell r="B113" t="str">
            <v>BONIFICAÇÃO E DESPESAS INDIRETAS - B.D.I. .................................:</v>
          </cell>
          <cell r="C113" t="e">
            <v>#N/A</v>
          </cell>
          <cell r="D113" t="e">
            <v>#N/A</v>
          </cell>
          <cell r="E113">
            <v>1795855.4152090787</v>
          </cell>
        </row>
        <row r="114">
          <cell r="B114" t="str">
            <v>VALOR TOTAL DA OBRA.....................................................................:</v>
          </cell>
          <cell r="C114" t="e">
            <v>#N/A</v>
          </cell>
          <cell r="D114" t="e">
            <v>#N/A</v>
          </cell>
          <cell r="E114">
            <v>7658141.260854164</v>
          </cell>
        </row>
        <row r="118">
          <cell r="B118" t="str">
            <v>________________________________________</v>
          </cell>
        </row>
        <row r="119">
          <cell r="B119" t="str">
            <v>Engº. Civil RICARDO DE ALCANTARA FERREIRA</v>
          </cell>
        </row>
        <row r="120">
          <cell r="B120" t="str">
            <v>CREA: 4861/D</v>
          </cell>
        </row>
        <row r="121">
          <cell r="B121" t="str">
            <v>C.P.F.: 371.154.131-34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J54"/>
  <sheetViews>
    <sheetView showGridLines="0" tabSelected="1" view="pageBreakPreview" zoomScaleSheetLayoutView="100" zoomScalePageLayoutView="0" workbookViewId="0" topLeftCell="A1">
      <selection activeCell="C43" sqref="C43"/>
    </sheetView>
  </sheetViews>
  <sheetFormatPr defaultColWidth="9.140625" defaultRowHeight="15"/>
  <cols>
    <col min="1" max="16384" width="9.140625" style="117" customWidth="1"/>
  </cols>
  <sheetData>
    <row r="1" spans="1:10" ht="12.75" customHeight="1">
      <c r="A1" s="3"/>
      <c r="B1" s="4"/>
      <c r="C1" s="4"/>
      <c r="D1" s="4"/>
      <c r="E1" s="4"/>
      <c r="F1" s="4"/>
      <c r="G1" s="4"/>
      <c r="H1" s="4"/>
      <c r="I1" s="4"/>
      <c r="J1" s="5"/>
    </row>
    <row r="2" spans="1:10" ht="12.75" customHeight="1">
      <c r="A2" s="6"/>
      <c r="B2" s="7"/>
      <c r="C2" s="7"/>
      <c r="D2" s="7"/>
      <c r="E2" s="7"/>
      <c r="F2" s="7"/>
      <c r="G2" s="7"/>
      <c r="H2" s="7"/>
      <c r="I2" s="7"/>
      <c r="J2" s="8"/>
    </row>
    <row r="3" spans="1:10" ht="12.75" customHeight="1">
      <c r="A3" s="6"/>
      <c r="B3" s="7"/>
      <c r="C3" s="7"/>
      <c r="D3" s="7"/>
      <c r="E3" s="9"/>
      <c r="F3" s="9"/>
      <c r="G3" s="7"/>
      <c r="H3" s="7"/>
      <c r="I3" s="7"/>
      <c r="J3" s="8"/>
    </row>
    <row r="4" spans="1:10" ht="12.75" customHeight="1">
      <c r="A4" s="6"/>
      <c r="B4" s="7"/>
      <c r="C4" s="9"/>
      <c r="D4" s="7"/>
      <c r="E4" s="7"/>
      <c r="F4" s="7"/>
      <c r="G4" s="7"/>
      <c r="H4" s="9"/>
      <c r="I4" s="7"/>
      <c r="J4" s="8"/>
    </row>
    <row r="5" spans="1:10" ht="12.75" customHeight="1">
      <c r="A5" s="6"/>
      <c r="B5" s="7"/>
      <c r="C5" s="7"/>
      <c r="D5" s="7"/>
      <c r="E5" s="7"/>
      <c r="F5" s="7"/>
      <c r="G5" s="7"/>
      <c r="H5" s="7"/>
      <c r="I5" s="7"/>
      <c r="J5" s="8"/>
    </row>
    <row r="6" spans="1:10" ht="12.75" customHeight="1">
      <c r="A6" s="6"/>
      <c r="B6" s="7"/>
      <c r="C6" s="7"/>
      <c r="D6" s="7"/>
      <c r="E6" s="7"/>
      <c r="F6" s="7"/>
      <c r="G6" s="7"/>
      <c r="H6" s="7"/>
      <c r="I6" s="7"/>
      <c r="J6" s="8"/>
    </row>
    <row r="7" spans="1:10" ht="12.75" customHeight="1">
      <c r="A7" s="6"/>
      <c r="B7" s="7"/>
      <c r="C7" s="7"/>
      <c r="D7" s="7"/>
      <c r="E7" s="7"/>
      <c r="F7" s="7"/>
      <c r="G7" s="7"/>
      <c r="H7" s="7"/>
      <c r="I7" s="7"/>
      <c r="J7" s="8"/>
    </row>
    <row r="8" spans="1:10" ht="12.75" customHeight="1">
      <c r="A8" s="6"/>
      <c r="B8" s="7"/>
      <c r="C8" s="7"/>
      <c r="D8" s="7"/>
      <c r="E8" s="7"/>
      <c r="F8" s="7"/>
      <c r="G8" s="7"/>
      <c r="H8" s="7"/>
      <c r="I8" s="7"/>
      <c r="J8" s="8"/>
    </row>
    <row r="9" spans="1:10" ht="12.75" customHeight="1">
      <c r="A9" s="6"/>
      <c r="B9" s="7"/>
      <c r="C9" s="7"/>
      <c r="D9" s="7"/>
      <c r="E9" s="7"/>
      <c r="F9" s="7"/>
      <c r="G9" s="7"/>
      <c r="H9" s="7"/>
      <c r="I9" s="7"/>
      <c r="J9" s="8"/>
    </row>
    <row r="10" spans="1:10" ht="12.75" customHeight="1">
      <c r="A10" s="6"/>
      <c r="B10" s="7"/>
      <c r="C10" s="7"/>
      <c r="D10" s="7"/>
      <c r="E10" s="7"/>
      <c r="F10" s="7"/>
      <c r="G10" s="7"/>
      <c r="H10" s="7"/>
      <c r="I10" s="7"/>
      <c r="J10" s="8"/>
    </row>
    <row r="11" spans="1:10" ht="12.75" customHeight="1">
      <c r="A11" s="6"/>
      <c r="B11" s="7"/>
      <c r="C11" s="7"/>
      <c r="D11" s="7"/>
      <c r="E11" s="7"/>
      <c r="F11" s="7"/>
      <c r="G11" s="7"/>
      <c r="H11" s="7"/>
      <c r="I11" s="7"/>
      <c r="J11" s="8"/>
    </row>
    <row r="12" spans="1:10" ht="12.75" customHeight="1">
      <c r="A12" s="6"/>
      <c r="B12" s="7"/>
      <c r="C12" s="7"/>
      <c r="D12" s="7"/>
      <c r="E12" s="7"/>
      <c r="F12" s="7"/>
      <c r="G12" s="7"/>
      <c r="H12" s="7"/>
      <c r="I12" s="7"/>
      <c r="J12" s="8"/>
    </row>
    <row r="13" spans="1:10" ht="12.75" customHeight="1">
      <c r="A13" s="6"/>
      <c r="B13" s="7"/>
      <c r="C13" s="7"/>
      <c r="D13" s="7"/>
      <c r="E13" s="7"/>
      <c r="F13" s="7"/>
      <c r="G13" s="7"/>
      <c r="H13" s="7"/>
      <c r="I13" s="7"/>
      <c r="J13" s="8"/>
    </row>
    <row r="14" spans="1:10" ht="12.75" customHeight="1">
      <c r="A14" s="6"/>
      <c r="B14" s="7"/>
      <c r="C14" s="9"/>
      <c r="D14" s="7"/>
      <c r="E14" s="7"/>
      <c r="F14" s="7"/>
      <c r="G14" s="7"/>
      <c r="H14" s="9"/>
      <c r="I14" s="7"/>
      <c r="J14" s="8"/>
    </row>
    <row r="15" spans="1:10" ht="12.75" customHeight="1">
      <c r="A15" s="6"/>
      <c r="B15" s="7"/>
      <c r="C15" s="7"/>
      <c r="D15" s="7"/>
      <c r="E15" s="9"/>
      <c r="F15" s="9"/>
      <c r="G15" s="7"/>
      <c r="H15" s="7"/>
      <c r="I15" s="7"/>
      <c r="J15" s="8"/>
    </row>
    <row r="16" spans="1:10" ht="12.75" customHeight="1">
      <c r="A16" s="6"/>
      <c r="B16" s="7"/>
      <c r="C16" s="7"/>
      <c r="D16" s="7"/>
      <c r="E16" s="7"/>
      <c r="F16" s="7"/>
      <c r="G16" s="7"/>
      <c r="H16" s="7"/>
      <c r="I16" s="7"/>
      <c r="J16" s="8"/>
    </row>
    <row r="17" spans="1:10" ht="12.75">
      <c r="A17" s="10"/>
      <c r="B17" s="11"/>
      <c r="C17" s="11"/>
      <c r="D17" s="11"/>
      <c r="E17" s="11"/>
      <c r="F17" s="11"/>
      <c r="G17" s="11"/>
      <c r="H17" s="11"/>
      <c r="I17" s="11"/>
      <c r="J17" s="12"/>
    </row>
    <row r="18" spans="1:10" ht="12.75">
      <c r="A18" s="10"/>
      <c r="B18" s="11"/>
      <c r="C18" s="11"/>
      <c r="D18" s="11"/>
      <c r="E18" s="11"/>
      <c r="F18" s="11"/>
      <c r="G18" s="11"/>
      <c r="H18" s="11"/>
      <c r="I18" s="11"/>
      <c r="J18" s="12"/>
    </row>
    <row r="19" spans="1:10" s="118" customFormat="1" ht="45.75" customHeight="1">
      <c r="A19" s="357" t="s">
        <v>42</v>
      </c>
      <c r="B19" s="358"/>
      <c r="C19" s="358"/>
      <c r="D19" s="358"/>
      <c r="E19" s="358"/>
      <c r="F19" s="358"/>
      <c r="G19" s="358"/>
      <c r="H19" s="358"/>
      <c r="I19" s="358"/>
      <c r="J19" s="359"/>
    </row>
    <row r="20" spans="1:10" s="118" customFormat="1" ht="19.5" customHeight="1">
      <c r="A20" s="13"/>
      <c r="B20" s="14"/>
      <c r="C20" s="15"/>
      <c r="D20" s="15"/>
      <c r="E20" s="15"/>
      <c r="F20" s="15"/>
      <c r="G20" s="15"/>
      <c r="H20" s="15"/>
      <c r="I20" s="15"/>
      <c r="J20" s="16"/>
    </row>
    <row r="21" spans="1:10" s="118" customFormat="1" ht="24.75" customHeight="1">
      <c r="A21" s="357" t="s">
        <v>184</v>
      </c>
      <c r="B21" s="358"/>
      <c r="C21" s="358"/>
      <c r="D21" s="358"/>
      <c r="E21" s="358"/>
      <c r="F21" s="358"/>
      <c r="G21" s="358"/>
      <c r="H21" s="358"/>
      <c r="I21" s="358"/>
      <c r="J21" s="359"/>
    </row>
    <row r="22" spans="1:10" s="118" customFormat="1" ht="19.5" customHeight="1">
      <c r="A22" s="17"/>
      <c r="B22" s="18"/>
      <c r="C22" s="18"/>
      <c r="D22" s="18"/>
      <c r="E22" s="18"/>
      <c r="F22" s="18"/>
      <c r="G22" s="18"/>
      <c r="H22" s="18"/>
      <c r="I22" s="18"/>
      <c r="J22" s="19"/>
    </row>
    <row r="23" spans="1:10" s="118" customFormat="1" ht="99.75" customHeight="1">
      <c r="A23" s="360" t="s">
        <v>188</v>
      </c>
      <c r="B23" s="361"/>
      <c r="C23" s="361"/>
      <c r="D23" s="361"/>
      <c r="E23" s="361"/>
      <c r="F23" s="361"/>
      <c r="G23" s="361"/>
      <c r="H23" s="361"/>
      <c r="I23" s="361"/>
      <c r="J23" s="362"/>
    </row>
    <row r="24" spans="1:10" s="118" customFormat="1" ht="12.75" customHeight="1">
      <c r="A24" s="17"/>
      <c r="B24" s="18"/>
      <c r="C24" s="18"/>
      <c r="D24" s="18"/>
      <c r="E24" s="18"/>
      <c r="F24" s="18"/>
      <c r="G24" s="18"/>
      <c r="H24" s="18"/>
      <c r="I24" s="18"/>
      <c r="J24" s="19"/>
    </row>
    <row r="25" spans="1:10" s="118" customFormat="1" ht="13.5" customHeight="1">
      <c r="A25" s="17"/>
      <c r="B25" s="18"/>
      <c r="C25" s="18"/>
      <c r="D25" s="18"/>
      <c r="E25" s="18"/>
      <c r="F25" s="18"/>
      <c r="G25" s="18"/>
      <c r="H25" s="18"/>
      <c r="I25" s="18"/>
      <c r="J25" s="19"/>
    </row>
    <row r="26" spans="1:10" s="118" customFormat="1" ht="21" customHeight="1">
      <c r="A26" s="363" t="s">
        <v>43</v>
      </c>
      <c r="B26" s="364"/>
      <c r="C26" s="364"/>
      <c r="D26" s="364"/>
      <c r="E26" s="364"/>
      <c r="F26" s="364"/>
      <c r="G26" s="364"/>
      <c r="H26" s="364"/>
      <c r="I26" s="364"/>
      <c r="J26" s="365"/>
    </row>
    <row r="27" spans="1:10" s="118" customFormat="1" ht="12.75" customHeight="1">
      <c r="A27" s="17"/>
      <c r="B27" s="18"/>
      <c r="C27" s="18"/>
      <c r="D27" s="18"/>
      <c r="E27" s="18"/>
      <c r="F27" s="18"/>
      <c r="G27" s="18"/>
      <c r="H27" s="18"/>
      <c r="I27" s="18"/>
      <c r="J27" s="19"/>
    </row>
    <row r="28" spans="1:10" s="118" customFormat="1" ht="12.75" customHeight="1">
      <c r="A28" s="17"/>
      <c r="B28" s="18"/>
      <c r="C28" s="18"/>
      <c r="D28" s="18"/>
      <c r="E28" s="18"/>
      <c r="F28" s="18"/>
      <c r="G28" s="18"/>
      <c r="H28" s="18"/>
      <c r="I28" s="18"/>
      <c r="J28" s="19"/>
    </row>
    <row r="29" spans="1:10" s="118" customFormat="1" ht="12.75" customHeight="1">
      <c r="A29" s="17"/>
      <c r="B29" s="18"/>
      <c r="C29" s="18"/>
      <c r="D29" s="18"/>
      <c r="E29" s="18"/>
      <c r="F29" s="18"/>
      <c r="G29" s="18"/>
      <c r="H29" s="18"/>
      <c r="I29" s="18"/>
      <c r="J29" s="19"/>
    </row>
    <row r="30" spans="1:10" s="118" customFormat="1" ht="12.75" customHeight="1">
      <c r="A30" s="13"/>
      <c r="B30" s="15"/>
      <c r="C30" s="15"/>
      <c r="D30" s="15"/>
      <c r="E30" s="15"/>
      <c r="F30" s="15"/>
      <c r="G30" s="15"/>
      <c r="H30" s="15"/>
      <c r="I30" s="15"/>
      <c r="J30" s="16"/>
    </row>
    <row r="31" spans="1:10" s="118" customFormat="1" ht="34.5" customHeight="1">
      <c r="A31" s="366" t="s">
        <v>258</v>
      </c>
      <c r="B31" s="367"/>
      <c r="C31" s="367"/>
      <c r="D31" s="367"/>
      <c r="E31" s="367"/>
      <c r="F31" s="367"/>
      <c r="G31" s="367"/>
      <c r="H31" s="367"/>
      <c r="I31" s="367"/>
      <c r="J31" s="368"/>
    </row>
    <row r="32" spans="1:10" ht="19.5" customHeight="1">
      <c r="A32" s="354"/>
      <c r="B32" s="355"/>
      <c r="C32" s="355"/>
      <c r="D32" s="355"/>
      <c r="E32" s="355"/>
      <c r="F32" s="355"/>
      <c r="G32" s="355"/>
      <c r="H32" s="355"/>
      <c r="I32" s="355"/>
      <c r="J32" s="356"/>
    </row>
    <row r="33" spans="1:10" s="119" customFormat="1" ht="19.5" customHeight="1">
      <c r="A33" s="354"/>
      <c r="B33" s="355"/>
      <c r="C33" s="355"/>
      <c r="D33" s="355"/>
      <c r="E33" s="355"/>
      <c r="F33" s="355"/>
      <c r="G33" s="355"/>
      <c r="H33" s="355"/>
      <c r="I33" s="355"/>
      <c r="J33" s="356"/>
    </row>
    <row r="34" spans="1:10" ht="12.75">
      <c r="A34" s="10"/>
      <c r="B34" s="11"/>
      <c r="C34" s="11"/>
      <c r="D34" s="11"/>
      <c r="E34" s="11"/>
      <c r="F34" s="11"/>
      <c r="G34" s="11"/>
      <c r="H34" s="11"/>
      <c r="I34" s="11"/>
      <c r="J34" s="12"/>
    </row>
    <row r="35" spans="1:10" ht="12.75">
      <c r="A35" s="10"/>
      <c r="B35" s="11"/>
      <c r="C35" s="11"/>
      <c r="D35" s="11"/>
      <c r="E35" s="11"/>
      <c r="F35" s="11"/>
      <c r="G35" s="11"/>
      <c r="H35" s="11"/>
      <c r="I35" s="11"/>
      <c r="J35" s="12"/>
    </row>
    <row r="36" spans="1:10" ht="12.75">
      <c r="A36" s="10"/>
      <c r="B36" s="11"/>
      <c r="C36" s="11"/>
      <c r="D36" s="11"/>
      <c r="E36" s="11"/>
      <c r="F36" s="11"/>
      <c r="G36" s="11"/>
      <c r="H36" s="11"/>
      <c r="I36" s="11"/>
      <c r="J36" s="12"/>
    </row>
    <row r="37" spans="1:10" ht="12.75">
      <c r="A37" s="10"/>
      <c r="B37" s="11"/>
      <c r="C37" s="11"/>
      <c r="D37" s="11"/>
      <c r="E37" s="11"/>
      <c r="F37" s="11"/>
      <c r="G37" s="11"/>
      <c r="H37" s="11"/>
      <c r="I37" s="11"/>
      <c r="J37" s="12"/>
    </row>
    <row r="38" spans="1:10" ht="13.5" thickBot="1">
      <c r="A38" s="20"/>
      <c r="B38" s="21"/>
      <c r="C38" s="21"/>
      <c r="D38" s="21"/>
      <c r="E38" s="21"/>
      <c r="F38" s="21"/>
      <c r="G38" s="21"/>
      <c r="H38" s="21"/>
      <c r="I38" s="21"/>
      <c r="J38" s="22"/>
    </row>
    <row r="39" s="11" customFormat="1" ht="12.75"/>
    <row r="40" spans="1:10" ht="12.75">
      <c r="A40" s="11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2.75">
      <c r="A41" s="11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2.75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2.75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2.75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2.75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0" ht="12.75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 ht="19.5" customHeight="1"/>
    <row r="50" spans="1:10" ht="12.75">
      <c r="A50" s="11"/>
      <c r="B50" s="11"/>
      <c r="C50" s="11"/>
      <c r="D50" s="11"/>
      <c r="E50" s="11"/>
      <c r="F50" s="11"/>
      <c r="G50" s="11"/>
      <c r="H50" s="11"/>
      <c r="I50" s="11"/>
      <c r="J50" s="11"/>
    </row>
    <row r="51" spans="1:10" ht="12.75">
      <c r="A51" s="11"/>
      <c r="B51" s="11"/>
      <c r="C51" s="11"/>
      <c r="D51" s="11"/>
      <c r="E51" s="11"/>
      <c r="F51" s="11"/>
      <c r="G51" s="11"/>
      <c r="H51" s="11"/>
      <c r="I51" s="11"/>
      <c r="J51" s="11"/>
    </row>
    <row r="52" spans="1:10" ht="12.75">
      <c r="A52" s="11"/>
      <c r="B52" s="11"/>
      <c r="C52" s="11"/>
      <c r="D52" s="11"/>
      <c r="E52" s="11"/>
      <c r="F52" s="11"/>
      <c r="G52" s="11"/>
      <c r="H52" s="11"/>
      <c r="I52" s="11"/>
      <c r="J52" s="11"/>
    </row>
    <row r="53" spans="1:10" ht="12.75">
      <c r="A53" s="11"/>
      <c r="B53" s="11"/>
      <c r="C53" s="11"/>
      <c r="D53" s="11"/>
      <c r="E53" s="11"/>
      <c r="F53" s="11"/>
      <c r="G53" s="11"/>
      <c r="H53" s="11"/>
      <c r="I53" s="11"/>
      <c r="J53" s="11"/>
    </row>
    <row r="54" spans="1:10" ht="12.75">
      <c r="A54" s="11"/>
      <c r="B54" s="11"/>
      <c r="C54" s="11"/>
      <c r="D54" s="11"/>
      <c r="E54" s="11"/>
      <c r="F54" s="11"/>
      <c r="G54" s="11"/>
      <c r="H54" s="11"/>
      <c r="I54" s="11"/>
      <c r="J54" s="11"/>
    </row>
  </sheetData>
  <sheetProtection/>
  <mergeCells count="7">
    <mergeCell ref="A33:J33"/>
    <mergeCell ref="A19:J19"/>
    <mergeCell ref="A21:J21"/>
    <mergeCell ref="A23:J23"/>
    <mergeCell ref="A26:J26"/>
    <mergeCell ref="A31:J31"/>
    <mergeCell ref="A32:J32"/>
  </mergeCells>
  <printOptions horizontalCentered="1" verticalCentered="1"/>
  <pageMargins left="0.7874015748031497" right="0.4724409448818898" top="0.5511811023622047" bottom="1.4173228346456694" header="0.2362204724409449" footer="0.4724409448818898"/>
  <pageSetup horizontalDpi="600" verticalDpi="600" orientation="portrait" scale="99" r:id="rId2"/>
  <headerFooter scaleWithDoc="0">
    <oddFooter>&amp;R&amp;9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2:G28"/>
  <sheetViews>
    <sheetView showGridLines="0" view="pageBreakPreview" zoomScaleSheetLayoutView="100" zoomScalePageLayoutView="0" workbookViewId="0" topLeftCell="A1">
      <selection activeCell="B16" sqref="B16"/>
    </sheetView>
  </sheetViews>
  <sheetFormatPr defaultColWidth="9.140625" defaultRowHeight="15"/>
  <cols>
    <col min="1" max="1" width="3.7109375" style="23" customWidth="1"/>
    <col min="2" max="2" width="60.7109375" style="24" customWidth="1"/>
    <col min="3" max="3" width="6.7109375" style="25" customWidth="1"/>
    <col min="4" max="4" width="10.7109375" style="25" customWidth="1"/>
    <col min="5" max="5" width="3.7109375" style="26" customWidth="1"/>
    <col min="6" max="6" width="10.7109375" style="24" customWidth="1"/>
    <col min="7" max="7" width="3.7109375" style="27" customWidth="1"/>
    <col min="8" max="16384" width="9.140625" style="24" customWidth="1"/>
  </cols>
  <sheetData>
    <row r="1" ht="70.5" customHeight="1" thickBot="1"/>
    <row r="2" spans="1:7" s="99" customFormat="1" ht="19.5" customHeight="1" thickBot="1">
      <c r="A2" s="372" t="s">
        <v>44</v>
      </c>
      <c r="B2" s="373"/>
      <c r="C2" s="373"/>
      <c r="D2" s="373"/>
      <c r="E2" s="373"/>
      <c r="F2" s="373"/>
      <c r="G2" s="374"/>
    </row>
    <row r="3" spans="1:7" s="103" customFormat="1" ht="15" customHeight="1">
      <c r="A3" s="28"/>
      <c r="B3" s="28"/>
      <c r="C3" s="28"/>
      <c r="D3" s="28"/>
      <c r="E3" s="28"/>
      <c r="F3" s="28"/>
      <c r="G3" s="28"/>
    </row>
    <row r="4" spans="1:7" s="101" customFormat="1" ht="15">
      <c r="A4" s="375" t="s">
        <v>185</v>
      </c>
      <c r="B4" s="375"/>
      <c r="C4" s="375"/>
      <c r="D4" s="375"/>
      <c r="E4" s="375"/>
      <c r="F4" s="375"/>
      <c r="G4" s="375"/>
    </row>
    <row r="5" spans="1:7" s="101" customFormat="1" ht="15" customHeight="1">
      <c r="A5" s="376" t="s">
        <v>186</v>
      </c>
      <c r="B5" s="376"/>
      <c r="C5" s="376"/>
      <c r="D5" s="376"/>
      <c r="E5" s="376"/>
      <c r="F5" s="376"/>
      <c r="G5" s="376"/>
    </row>
    <row r="6" spans="1:7" s="101" customFormat="1" ht="15" customHeight="1">
      <c r="A6" s="29"/>
      <c r="B6" s="30"/>
      <c r="C6" s="31"/>
      <c r="D6" s="31"/>
      <c r="E6" s="31"/>
      <c r="F6" s="32"/>
      <c r="G6" s="32"/>
    </row>
    <row r="7" spans="1:7" s="101" customFormat="1" ht="15" customHeight="1">
      <c r="A7" s="29"/>
      <c r="B7" s="30"/>
      <c r="C7" s="31"/>
      <c r="D7" s="31"/>
      <c r="E7" s="31"/>
      <c r="F7" s="32"/>
      <c r="G7" s="32"/>
    </row>
    <row r="8" spans="1:7" s="99" customFormat="1" ht="92.25" customHeight="1">
      <c r="A8" s="33"/>
      <c r="B8" s="377" t="s">
        <v>272</v>
      </c>
      <c r="C8" s="377"/>
      <c r="D8" s="377"/>
      <c r="E8" s="377"/>
      <c r="F8" s="377"/>
      <c r="G8" s="34"/>
    </row>
    <row r="9" spans="1:7" s="99" customFormat="1" ht="44.25" customHeight="1">
      <c r="A9" s="33"/>
      <c r="B9" s="377" t="s">
        <v>254</v>
      </c>
      <c r="C9" s="377"/>
      <c r="D9" s="377"/>
      <c r="E9" s="377"/>
      <c r="F9" s="377"/>
      <c r="G9" s="34"/>
    </row>
    <row r="10" spans="1:7" s="99" customFormat="1" ht="72.75" customHeight="1">
      <c r="A10" s="33"/>
      <c r="B10" s="378"/>
      <c r="C10" s="378"/>
      <c r="D10" s="378"/>
      <c r="E10" s="378"/>
      <c r="F10" s="378"/>
      <c r="G10" s="34"/>
    </row>
    <row r="11" spans="1:6" ht="14.25">
      <c r="A11" s="35"/>
      <c r="B11" s="27"/>
      <c r="C11" s="369" t="s">
        <v>263</v>
      </c>
      <c r="D11" s="369"/>
      <c r="E11" s="369"/>
      <c r="F11" s="369"/>
    </row>
    <row r="12" spans="1:6" ht="12.75">
      <c r="A12" s="35"/>
      <c r="B12" s="27"/>
      <c r="C12" s="26"/>
      <c r="D12" s="26"/>
      <c r="F12" s="27"/>
    </row>
    <row r="13" spans="1:6" ht="12.75">
      <c r="A13" s="35"/>
      <c r="B13" s="27"/>
      <c r="C13" s="26"/>
      <c r="D13" s="26"/>
      <c r="F13" s="27"/>
    </row>
    <row r="14" spans="1:6" ht="12.75">
      <c r="A14" s="35"/>
      <c r="B14" s="27"/>
      <c r="C14" s="26"/>
      <c r="D14" s="26"/>
      <c r="F14" s="27"/>
    </row>
    <row r="15" spans="1:6" ht="12.75">
      <c r="A15" s="35"/>
      <c r="B15" s="27"/>
      <c r="C15" s="26"/>
      <c r="D15" s="26"/>
      <c r="F15" s="27"/>
    </row>
    <row r="16" spans="1:6" ht="12.75">
      <c r="A16" s="35"/>
      <c r="B16" s="27"/>
      <c r="C16" s="26"/>
      <c r="D16" s="26"/>
      <c r="F16" s="27"/>
    </row>
    <row r="17" spans="1:6" ht="12.75">
      <c r="A17" s="35"/>
      <c r="B17" s="27"/>
      <c r="C17" s="26"/>
      <c r="D17" s="26"/>
      <c r="F17" s="27"/>
    </row>
    <row r="18" spans="1:6" ht="12.75">
      <c r="A18" s="35"/>
      <c r="B18" s="36"/>
      <c r="C18" s="26"/>
      <c r="D18" s="26"/>
      <c r="F18" s="27"/>
    </row>
    <row r="19" spans="1:7" ht="12.75">
      <c r="A19" s="35"/>
      <c r="B19" s="370" t="s">
        <v>45</v>
      </c>
      <c r="C19" s="370"/>
      <c r="D19" s="370"/>
      <c r="E19" s="370"/>
      <c r="F19" s="370"/>
      <c r="G19" s="370"/>
    </row>
    <row r="20" spans="1:7" ht="12.75">
      <c r="A20" s="35"/>
      <c r="B20" s="371" t="s">
        <v>157</v>
      </c>
      <c r="C20" s="371"/>
      <c r="D20" s="371"/>
      <c r="E20" s="371"/>
      <c r="F20" s="371"/>
      <c r="G20" s="371"/>
    </row>
    <row r="21" spans="1:7" ht="12.75">
      <c r="A21" s="35"/>
      <c r="B21" s="371" t="s">
        <v>158</v>
      </c>
      <c r="C21" s="371"/>
      <c r="D21" s="371"/>
      <c r="E21" s="371"/>
      <c r="F21" s="371"/>
      <c r="G21" s="371"/>
    </row>
    <row r="22" spans="1:7" ht="12.75">
      <c r="A22" s="35"/>
      <c r="B22" s="371" t="s">
        <v>154</v>
      </c>
      <c r="C22" s="371"/>
      <c r="D22" s="371"/>
      <c r="E22" s="371"/>
      <c r="F22" s="371"/>
      <c r="G22" s="371"/>
    </row>
    <row r="23" spans="1:6" ht="12.75">
      <c r="A23" s="35"/>
      <c r="B23" s="104"/>
      <c r="C23" s="105"/>
      <c r="D23" s="105"/>
      <c r="E23" s="105"/>
      <c r="F23" s="27"/>
    </row>
    <row r="24" spans="1:6" ht="12.75">
      <c r="A24" s="35"/>
      <c r="B24" s="27"/>
      <c r="C24" s="26"/>
      <c r="D24" s="26"/>
      <c r="F24" s="27"/>
    </row>
    <row r="25" spans="1:6" ht="12.75">
      <c r="A25" s="35"/>
      <c r="B25" s="27"/>
      <c r="C25" s="26"/>
      <c r="D25" s="26"/>
      <c r="F25" s="27"/>
    </row>
    <row r="26" spans="1:6" ht="12.75">
      <c r="A26" s="35"/>
      <c r="B26" s="27"/>
      <c r="C26" s="26"/>
      <c r="D26" s="26"/>
      <c r="F26" s="27"/>
    </row>
    <row r="27" spans="1:6" ht="12.75">
      <c r="A27" s="35"/>
      <c r="B27" s="27"/>
      <c r="C27" s="26"/>
      <c r="D27" s="26"/>
      <c r="F27" s="27"/>
    </row>
    <row r="28" spans="1:6" ht="12.75">
      <c r="A28" s="35"/>
      <c r="B28" s="27"/>
      <c r="C28" s="26"/>
      <c r="D28" s="26"/>
      <c r="F28" s="27"/>
    </row>
  </sheetData>
  <sheetProtection/>
  <mergeCells count="11">
    <mergeCell ref="B10:F10"/>
    <mergeCell ref="C11:F11"/>
    <mergeCell ref="B19:G19"/>
    <mergeCell ref="B20:G20"/>
    <mergeCell ref="B21:G21"/>
    <mergeCell ref="B22:G22"/>
    <mergeCell ref="A2:G2"/>
    <mergeCell ref="A4:G4"/>
    <mergeCell ref="A5:G5"/>
    <mergeCell ref="B8:F8"/>
    <mergeCell ref="B9:F9"/>
  </mergeCells>
  <printOptions horizontalCentered="1"/>
  <pageMargins left="0.7874015748031497" right="0.4724409448818898" top="0.7874015748031497" bottom="0.9055118110236221" header="0.31496062992125984" footer="0.35433070866141736"/>
  <pageSetup horizontalDpi="600" verticalDpi="600" orientation="portrait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G40"/>
  <sheetViews>
    <sheetView showGridLines="0" view="pageBreakPreview" zoomScaleSheetLayoutView="100" zoomScalePageLayoutView="0" workbookViewId="0" topLeftCell="A4">
      <selection activeCell="G16" sqref="G16"/>
    </sheetView>
  </sheetViews>
  <sheetFormatPr defaultColWidth="9.140625" defaultRowHeight="15"/>
  <cols>
    <col min="1" max="1" width="5.7109375" style="23" customWidth="1"/>
    <col min="2" max="2" width="60.57421875" style="24" customWidth="1"/>
    <col min="3" max="3" width="5.7109375" style="102" customWidth="1"/>
    <col min="4" max="4" width="8.140625" style="102" customWidth="1"/>
    <col min="5" max="5" width="2.7109375" style="24" customWidth="1"/>
    <col min="6" max="6" width="9.28125" style="24" customWidth="1"/>
    <col min="7" max="7" width="4.28125" style="24" customWidth="1"/>
    <col min="8" max="22" width="9.140625" style="24" customWidth="1"/>
    <col min="23" max="23" width="8.7109375" style="24" customWidth="1"/>
    <col min="24" max="24" width="9.140625" style="24" hidden="1" customWidth="1"/>
    <col min="25" max="16384" width="9.140625" style="24" customWidth="1"/>
  </cols>
  <sheetData>
    <row r="1" spans="1:7" ht="60" customHeight="1" thickBot="1">
      <c r="A1" s="38"/>
      <c r="B1" s="39"/>
      <c r="C1" s="40"/>
      <c r="D1" s="40"/>
      <c r="E1" s="39"/>
      <c r="F1" s="39"/>
      <c r="G1" s="41"/>
    </row>
    <row r="2" spans="1:7" s="99" customFormat="1" ht="19.5" customHeight="1" thickBot="1">
      <c r="A2" s="383" t="s">
        <v>46</v>
      </c>
      <c r="B2" s="384"/>
      <c r="C2" s="384"/>
      <c r="D2" s="384"/>
      <c r="E2" s="384"/>
      <c r="F2" s="384"/>
      <c r="G2" s="42"/>
    </row>
    <row r="3" spans="1:7" ht="15" customHeight="1">
      <c r="A3" s="385" t="str">
        <f>Cronograma!A5</f>
        <v>EMPREENDIMENTO: FECHAMENTO DO TERRENO - CONSTRUÇÃO DE MURO EM BLOCOS DE CONCRETO</v>
      </c>
      <c r="B3" s="386"/>
      <c r="C3" s="386"/>
      <c r="D3" s="386"/>
      <c r="E3" s="386"/>
      <c r="F3" s="386"/>
      <c r="G3" s="43"/>
    </row>
    <row r="4" spans="1:7" ht="15" customHeight="1">
      <c r="A4" s="387" t="str">
        <f>'Declaração GPI'!A5:G5</f>
        <v>CLIENTE: INSTITUTO FEDERAL DE EDUCAÇAO, CIENCIAS E TECNOLOGIA DE GOIAS - ANÁPOLIS</v>
      </c>
      <c r="B4" s="388"/>
      <c r="C4" s="388"/>
      <c r="D4" s="388"/>
      <c r="E4" s="388"/>
      <c r="F4" s="388"/>
      <c r="G4" s="44"/>
    </row>
    <row r="5" spans="1:7" s="100" customFormat="1" ht="30" customHeight="1">
      <c r="A5" s="45"/>
      <c r="B5" s="46" t="s">
        <v>47</v>
      </c>
      <c r="C5" s="47"/>
      <c r="D5" s="389" t="s">
        <v>48</v>
      </c>
      <c r="E5" s="390"/>
      <c r="F5" s="389" t="s">
        <v>49</v>
      </c>
      <c r="G5" s="391"/>
    </row>
    <row r="6" spans="1:7" ht="15" customHeight="1">
      <c r="A6" s="48">
        <v>1</v>
      </c>
      <c r="B6" s="49" t="s">
        <v>268</v>
      </c>
      <c r="C6" s="50" t="s">
        <v>50</v>
      </c>
      <c r="D6" s="392">
        <f>((1+((D7+D8+D9)/100))*(1+(D10/100))*(1+(D11/100)))</f>
        <v>1.1532</v>
      </c>
      <c r="E6" s="393"/>
      <c r="F6" s="392">
        <f>((1+((F7+F8+F9)/100))*(1+(F10/100))*(1+(F11/100)))</f>
        <v>1.1107</v>
      </c>
      <c r="G6" s="393"/>
    </row>
    <row r="7" spans="1:7" ht="15" customHeight="1">
      <c r="A7" s="51" t="s">
        <v>3</v>
      </c>
      <c r="B7" s="52" t="s">
        <v>51</v>
      </c>
      <c r="C7" s="53" t="s">
        <v>52</v>
      </c>
      <c r="D7" s="54">
        <v>4</v>
      </c>
      <c r="E7" s="55" t="s">
        <v>53</v>
      </c>
      <c r="F7" s="56">
        <v>3.45</v>
      </c>
      <c r="G7" s="57" t="s">
        <v>53</v>
      </c>
    </row>
    <row r="8" spans="1:7" ht="15" customHeight="1">
      <c r="A8" s="51" t="s">
        <v>18</v>
      </c>
      <c r="B8" s="52" t="s">
        <v>54</v>
      </c>
      <c r="C8" s="53" t="s">
        <v>55</v>
      </c>
      <c r="D8" s="54">
        <v>1.27</v>
      </c>
      <c r="E8" s="55" t="s">
        <v>53</v>
      </c>
      <c r="F8" s="54">
        <v>0.48</v>
      </c>
      <c r="G8" s="57" t="s">
        <v>53</v>
      </c>
    </row>
    <row r="9" spans="1:7" ht="15" customHeight="1">
      <c r="A9" s="51" t="s">
        <v>19</v>
      </c>
      <c r="B9" s="52" t="s">
        <v>270</v>
      </c>
      <c r="C9" s="53" t="s">
        <v>271</v>
      </c>
      <c r="D9" s="54">
        <v>0.8</v>
      </c>
      <c r="E9" s="55" t="s">
        <v>53</v>
      </c>
      <c r="F9" s="54">
        <v>0.85</v>
      </c>
      <c r="G9" s="57" t="s">
        <v>53</v>
      </c>
    </row>
    <row r="10" spans="1:7" ht="15" customHeight="1">
      <c r="A10" s="51" t="s">
        <v>56</v>
      </c>
      <c r="B10" s="52" t="s">
        <v>57</v>
      </c>
      <c r="C10" s="53" t="s">
        <v>58</v>
      </c>
      <c r="D10" s="54">
        <v>1.23</v>
      </c>
      <c r="E10" s="55" t="s">
        <v>53</v>
      </c>
      <c r="F10" s="54">
        <v>0.85</v>
      </c>
      <c r="G10" s="57" t="s">
        <v>53</v>
      </c>
    </row>
    <row r="11" spans="1:7" ht="15" customHeight="1">
      <c r="A11" s="51" t="s">
        <v>59</v>
      </c>
      <c r="B11" s="58" t="s">
        <v>60</v>
      </c>
      <c r="C11" s="53" t="s">
        <v>61</v>
      </c>
      <c r="D11" s="54">
        <v>7.4</v>
      </c>
      <c r="E11" s="55" t="s">
        <v>53</v>
      </c>
      <c r="F11" s="54">
        <v>5.11</v>
      </c>
      <c r="G11" s="57" t="s">
        <v>53</v>
      </c>
    </row>
    <row r="12" spans="1:7" ht="15" customHeight="1">
      <c r="A12" s="48">
        <v>2</v>
      </c>
      <c r="B12" s="49" t="s">
        <v>62</v>
      </c>
      <c r="C12" s="50" t="s">
        <v>63</v>
      </c>
      <c r="D12" s="59">
        <f>D13+D14+D15+D16+D17</f>
        <v>7.65</v>
      </c>
      <c r="E12" s="60" t="s">
        <v>53</v>
      </c>
      <c r="F12" s="59">
        <f>F13+F14+F15+F16+F17</f>
        <v>5.65</v>
      </c>
      <c r="G12" s="61" t="s">
        <v>53</v>
      </c>
    </row>
    <row r="13" spans="1:7" ht="15" customHeight="1">
      <c r="A13" s="51" t="s">
        <v>6</v>
      </c>
      <c r="B13" s="58" t="s">
        <v>64</v>
      </c>
      <c r="C13" s="53" t="s">
        <v>65</v>
      </c>
      <c r="D13" s="54">
        <v>3</v>
      </c>
      <c r="E13" s="55" t="s">
        <v>53</v>
      </c>
      <c r="F13" s="54">
        <v>3</v>
      </c>
      <c r="G13" s="57" t="s">
        <v>53</v>
      </c>
    </row>
    <row r="14" spans="1:7" ht="15" customHeight="1">
      <c r="A14" s="51" t="s">
        <v>7</v>
      </c>
      <c r="B14" s="58" t="s">
        <v>66</v>
      </c>
      <c r="C14" s="53" t="s">
        <v>67</v>
      </c>
      <c r="D14" s="54">
        <v>2</v>
      </c>
      <c r="E14" s="55" t="s">
        <v>53</v>
      </c>
      <c r="F14" s="54">
        <v>0</v>
      </c>
      <c r="G14" s="57" t="s">
        <v>53</v>
      </c>
    </row>
    <row r="15" spans="1:7" ht="15" customHeight="1">
      <c r="A15" s="51" t="s">
        <v>8</v>
      </c>
      <c r="B15" s="58" t="s">
        <v>68</v>
      </c>
      <c r="C15" s="53" t="s">
        <v>69</v>
      </c>
      <c r="D15" s="54">
        <v>0.65</v>
      </c>
      <c r="E15" s="55" t="s">
        <v>53</v>
      </c>
      <c r="F15" s="54">
        <v>0.65</v>
      </c>
      <c r="G15" s="57" t="s">
        <v>53</v>
      </c>
    </row>
    <row r="16" spans="1:7" ht="15" customHeight="1">
      <c r="A16" s="51" t="s">
        <v>9</v>
      </c>
      <c r="B16" s="58" t="s">
        <v>70</v>
      </c>
      <c r="C16" s="53" t="s">
        <v>71</v>
      </c>
      <c r="D16" s="54">
        <v>2</v>
      </c>
      <c r="E16" s="55" t="s">
        <v>53</v>
      </c>
      <c r="F16" s="54">
        <v>2</v>
      </c>
      <c r="G16" s="57" t="s">
        <v>53</v>
      </c>
    </row>
    <row r="17" spans="1:7" ht="15" customHeight="1">
      <c r="A17" s="62" t="s">
        <v>72</v>
      </c>
      <c r="B17" s="63" t="s">
        <v>73</v>
      </c>
      <c r="C17" s="64" t="s">
        <v>74</v>
      </c>
      <c r="D17" s="65">
        <v>0</v>
      </c>
      <c r="E17" s="66" t="s">
        <v>53</v>
      </c>
      <c r="F17" s="65">
        <v>0</v>
      </c>
      <c r="G17" s="67" t="s">
        <v>53</v>
      </c>
    </row>
    <row r="18" spans="1:7" s="101" customFormat="1" ht="15" customHeight="1">
      <c r="A18" s="68"/>
      <c r="B18" s="69" t="s">
        <v>75</v>
      </c>
      <c r="C18" s="70"/>
      <c r="D18" s="71">
        <f>((D6/(1-(D12/100)))-1)*100</f>
        <v>24.87</v>
      </c>
      <c r="E18" s="70" t="s">
        <v>53</v>
      </c>
      <c r="F18" s="71">
        <f>((F6/(1-(F12/100)))-1)*100</f>
        <v>17.72</v>
      </c>
      <c r="G18" s="72" t="s">
        <v>53</v>
      </c>
    </row>
    <row r="19" spans="1:7" s="101" customFormat="1" ht="15" customHeight="1">
      <c r="A19" s="73"/>
      <c r="B19" s="30"/>
      <c r="C19" s="74"/>
      <c r="D19" s="74"/>
      <c r="E19" s="74"/>
      <c r="F19" s="74"/>
      <c r="G19" s="75"/>
    </row>
    <row r="20" spans="1:7" s="101" customFormat="1" ht="15" customHeight="1">
      <c r="A20" s="73"/>
      <c r="B20" s="30" t="s">
        <v>269</v>
      </c>
      <c r="C20" s="74"/>
      <c r="D20" s="74"/>
      <c r="E20" s="74"/>
      <c r="F20" s="74"/>
      <c r="G20" s="75"/>
    </row>
    <row r="21" spans="1:7" s="101" customFormat="1" ht="15" customHeight="1">
      <c r="A21" s="73"/>
      <c r="B21" s="30"/>
      <c r="C21" s="74"/>
      <c r="D21" s="74"/>
      <c r="E21" s="74"/>
      <c r="F21" s="74"/>
      <c r="G21" s="75"/>
    </row>
    <row r="22" spans="1:7" s="101" customFormat="1" ht="15" customHeight="1">
      <c r="A22" s="73"/>
      <c r="B22" s="30"/>
      <c r="C22" s="74"/>
      <c r="D22" s="74"/>
      <c r="E22" s="76"/>
      <c r="F22" s="74"/>
      <c r="G22" s="75"/>
    </row>
    <row r="23" spans="1:7" s="101" customFormat="1" ht="15" customHeight="1">
      <c r="A23" s="73"/>
      <c r="B23" s="30"/>
      <c r="C23" s="74"/>
      <c r="D23" s="74"/>
      <c r="E23" s="74"/>
      <c r="F23" s="74"/>
      <c r="G23" s="75"/>
    </row>
    <row r="24" spans="1:7" s="101" customFormat="1" ht="15" customHeight="1">
      <c r="A24" s="73"/>
      <c r="B24" s="30"/>
      <c r="C24" s="74"/>
      <c r="D24" s="74"/>
      <c r="E24" s="74"/>
      <c r="F24" s="74"/>
      <c r="G24" s="75"/>
    </row>
    <row r="25" spans="1:7" s="101" customFormat="1" ht="15" customHeight="1">
      <c r="A25" s="73"/>
      <c r="B25" s="30"/>
      <c r="C25" s="74"/>
      <c r="D25" s="74"/>
      <c r="E25" s="74"/>
      <c r="F25" s="74"/>
      <c r="G25" s="75"/>
    </row>
    <row r="26" spans="1:7" s="101" customFormat="1" ht="15" customHeight="1">
      <c r="A26" s="73"/>
      <c r="B26" s="30"/>
      <c r="C26" s="74"/>
      <c r="D26" s="74"/>
      <c r="E26" s="74"/>
      <c r="F26" s="74"/>
      <c r="G26" s="75"/>
    </row>
    <row r="27" spans="1:7" s="101" customFormat="1" ht="15" customHeight="1">
      <c r="A27" s="73"/>
      <c r="B27" s="30"/>
      <c r="C27" s="74"/>
      <c r="D27" s="74"/>
      <c r="E27" s="74"/>
      <c r="F27" s="74"/>
      <c r="G27" s="75"/>
    </row>
    <row r="28" spans="1:7" s="74" customFormat="1" ht="12.75" customHeight="1">
      <c r="A28" s="73"/>
      <c r="B28" s="30"/>
      <c r="G28" s="75"/>
    </row>
    <row r="29" spans="1:7" s="32" customFormat="1" ht="30" customHeight="1">
      <c r="A29" s="138"/>
      <c r="B29" s="381" t="s">
        <v>262</v>
      </c>
      <c r="C29" s="381"/>
      <c r="D29" s="381"/>
      <c r="E29" s="381"/>
      <c r="F29" s="381"/>
      <c r="G29" s="77"/>
    </row>
    <row r="30" spans="1:7" s="27" customFormat="1" ht="12.75">
      <c r="A30" s="139"/>
      <c r="B30" s="382" t="s">
        <v>161</v>
      </c>
      <c r="C30" s="382"/>
      <c r="D30" s="382"/>
      <c r="E30" s="382"/>
      <c r="F30" s="382"/>
      <c r="G30" s="78"/>
    </row>
    <row r="31" spans="1:7" ht="71.25" customHeight="1">
      <c r="A31" s="139"/>
      <c r="B31" s="382" t="s">
        <v>76</v>
      </c>
      <c r="C31" s="382"/>
      <c r="D31" s="382"/>
      <c r="E31" s="382"/>
      <c r="F31" s="382"/>
      <c r="G31" s="43"/>
    </row>
    <row r="32" spans="1:7" ht="28.5" customHeight="1">
      <c r="A32" s="79"/>
      <c r="B32" s="382" t="s">
        <v>162</v>
      </c>
      <c r="C32" s="382"/>
      <c r="D32" s="382"/>
      <c r="E32" s="382"/>
      <c r="F32" s="382"/>
      <c r="G32" s="43"/>
    </row>
    <row r="33" spans="1:7" ht="12.75">
      <c r="A33" s="79"/>
      <c r="B33" s="80"/>
      <c r="C33" s="80"/>
      <c r="D33" s="80"/>
      <c r="E33" s="80"/>
      <c r="F33" s="80"/>
      <c r="G33" s="43"/>
    </row>
    <row r="34" spans="1:7" ht="12.75">
      <c r="A34" s="79"/>
      <c r="B34" s="81"/>
      <c r="C34" s="82"/>
      <c r="D34" s="82"/>
      <c r="E34" s="81"/>
      <c r="F34" s="81"/>
      <c r="G34" s="43"/>
    </row>
    <row r="35" spans="1:7" ht="12.75">
      <c r="A35" s="79"/>
      <c r="B35" s="81"/>
      <c r="C35" s="82"/>
      <c r="D35" s="82"/>
      <c r="E35" s="81"/>
      <c r="F35" s="81"/>
      <c r="G35" s="43"/>
    </row>
    <row r="36" spans="1:7" ht="12.75">
      <c r="A36" s="79"/>
      <c r="B36" s="81"/>
      <c r="C36" s="82"/>
      <c r="D36" s="82"/>
      <c r="E36" s="81"/>
      <c r="F36" s="81"/>
      <c r="G36" s="43"/>
    </row>
    <row r="37" spans="1:7" ht="12.75">
      <c r="A37" s="79"/>
      <c r="B37" s="370" t="s">
        <v>77</v>
      </c>
      <c r="C37" s="370"/>
      <c r="D37" s="370"/>
      <c r="E37" s="37"/>
      <c r="F37" s="37"/>
      <c r="G37" s="43"/>
    </row>
    <row r="38" spans="1:7" ht="12.75">
      <c r="A38" s="79"/>
      <c r="B38" s="380" t="s">
        <v>159</v>
      </c>
      <c r="C38" s="380"/>
      <c r="D38" s="380"/>
      <c r="E38" s="83"/>
      <c r="F38" s="83"/>
      <c r="G38" s="43"/>
    </row>
    <row r="39" spans="1:7" ht="12.75">
      <c r="A39" s="79"/>
      <c r="B39" s="380" t="s">
        <v>160</v>
      </c>
      <c r="C39" s="380"/>
      <c r="D39" s="380"/>
      <c r="E39" s="83"/>
      <c r="F39" s="83"/>
      <c r="G39" s="43"/>
    </row>
    <row r="40" spans="1:7" ht="13.5" thickBot="1">
      <c r="A40" s="84"/>
      <c r="B40" s="379" t="s">
        <v>154</v>
      </c>
      <c r="C40" s="379"/>
      <c r="D40" s="379"/>
      <c r="E40" s="85"/>
      <c r="F40" s="85"/>
      <c r="G40" s="86"/>
    </row>
  </sheetData>
  <sheetProtection/>
  <mergeCells count="15">
    <mergeCell ref="A2:F2"/>
    <mergeCell ref="A3:F3"/>
    <mergeCell ref="A4:F4"/>
    <mergeCell ref="D5:E5"/>
    <mergeCell ref="F5:G5"/>
    <mergeCell ref="D6:E6"/>
    <mergeCell ref="F6:G6"/>
    <mergeCell ref="B40:D40"/>
    <mergeCell ref="B37:D37"/>
    <mergeCell ref="B38:D38"/>
    <mergeCell ref="B39:D39"/>
    <mergeCell ref="B29:F29"/>
    <mergeCell ref="B30:F30"/>
    <mergeCell ref="B32:F32"/>
    <mergeCell ref="B31:F31"/>
  </mergeCells>
  <printOptions horizontalCentered="1"/>
  <pageMargins left="0.6692913385826772" right="0.5118110236220472" top="0.7874015748031497" bottom="0.7874015748031497" header="0.6299212598425197" footer="0.31496062992125984"/>
  <pageSetup horizontalDpi="600" verticalDpi="600" orientation="portrait" paperSize="9" scale="90" r:id="rId2"/>
  <headerFooter>
    <oddHeader>&amp;C&amp;A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9"/>
  <sheetViews>
    <sheetView showGridLines="0" view="pageBreakPreview" zoomScaleSheetLayoutView="100" workbookViewId="0" topLeftCell="A4">
      <selection activeCell="G39" sqref="G39"/>
    </sheetView>
  </sheetViews>
  <sheetFormatPr defaultColWidth="9.140625" defaultRowHeight="15"/>
  <cols>
    <col min="1" max="1" width="16.140625" style="210" customWidth="1"/>
    <col min="2" max="2" width="9.140625" style="211" customWidth="1"/>
    <col min="3" max="3" width="54.28125" style="153" customWidth="1"/>
    <col min="4" max="4" width="6.7109375" style="210" customWidth="1"/>
    <col min="5" max="5" width="11.140625" style="212" customWidth="1"/>
    <col min="6" max="7" width="16.7109375" style="212" customWidth="1"/>
    <col min="8" max="8" width="15.8515625" style="152" hidden="1" customWidth="1"/>
    <col min="9" max="9" width="9.140625" style="153" hidden="1" customWidth="1"/>
    <col min="10" max="10" width="15.7109375" style="153" hidden="1" customWidth="1"/>
    <col min="11" max="11" width="14.421875" style="153" hidden="1" customWidth="1"/>
    <col min="12" max="16384" width="9.140625" style="153" customWidth="1"/>
  </cols>
  <sheetData>
    <row r="1" spans="1:7" ht="15" customHeight="1">
      <c r="A1" s="150"/>
      <c r="B1" s="151"/>
      <c r="C1" s="394" t="s">
        <v>264</v>
      </c>
      <c r="D1" s="394"/>
      <c r="E1" s="394"/>
      <c r="F1" s="394"/>
      <c r="G1" s="395"/>
    </row>
    <row r="2" spans="1:7" ht="12.75">
      <c r="A2" s="154"/>
      <c r="B2" s="155"/>
      <c r="C2" s="396" t="s">
        <v>265</v>
      </c>
      <c r="D2" s="396"/>
      <c r="E2" s="396"/>
      <c r="F2" s="396"/>
      <c r="G2" s="397"/>
    </row>
    <row r="3" spans="1:7" ht="12.75">
      <c r="A3" s="154"/>
      <c r="B3" s="155"/>
      <c r="C3" s="396" t="s">
        <v>266</v>
      </c>
      <c r="D3" s="396"/>
      <c r="E3" s="396"/>
      <c r="F3" s="396"/>
      <c r="G3" s="397"/>
    </row>
    <row r="4" spans="1:7" ht="21.75" customHeight="1">
      <c r="A4" s="154"/>
      <c r="B4" s="155"/>
      <c r="C4" s="398" t="s">
        <v>267</v>
      </c>
      <c r="D4" s="398"/>
      <c r="E4" s="398"/>
      <c r="F4" s="398"/>
      <c r="G4" s="399"/>
    </row>
    <row r="5" spans="1:7" ht="12.75">
      <c r="A5" s="400" t="s">
        <v>163</v>
      </c>
      <c r="B5" s="401"/>
      <c r="C5" s="401"/>
      <c r="D5" s="401"/>
      <c r="E5" s="401"/>
      <c r="F5" s="401"/>
      <c r="G5" s="402"/>
    </row>
    <row r="6" spans="1:7" ht="12.75">
      <c r="A6" s="157"/>
      <c r="B6" s="155"/>
      <c r="C6" s="156"/>
      <c r="D6" s="403"/>
      <c r="E6" s="403"/>
      <c r="F6" s="403"/>
      <c r="G6" s="158"/>
    </row>
    <row r="7" spans="1:7" ht="12.75">
      <c r="A7" s="404" t="s">
        <v>168</v>
      </c>
      <c r="B7" s="405"/>
      <c r="C7" s="405"/>
      <c r="D7" s="405"/>
      <c r="E7" s="405"/>
      <c r="F7" s="405"/>
      <c r="G7" s="406"/>
    </row>
    <row r="8" spans="1:7" ht="12.75">
      <c r="A8" s="404" t="s">
        <v>169</v>
      </c>
      <c r="B8" s="405"/>
      <c r="C8" s="405"/>
      <c r="D8" s="405"/>
      <c r="E8" s="405"/>
      <c r="F8" s="405"/>
      <c r="G8" s="406"/>
    </row>
    <row r="9" spans="1:7" ht="42.75" customHeight="1" thickBot="1">
      <c r="A9" s="407" t="s">
        <v>164</v>
      </c>
      <c r="B9" s="408"/>
      <c r="C9" s="409"/>
      <c r="D9" s="410" t="s">
        <v>260</v>
      </c>
      <c r="E9" s="411"/>
      <c r="F9" s="411"/>
      <c r="G9" s="412"/>
    </row>
    <row r="10" spans="1:7" ht="15" customHeight="1">
      <c r="A10" s="413" t="s">
        <v>36</v>
      </c>
      <c r="B10" s="415" t="s">
        <v>0</v>
      </c>
      <c r="C10" s="417" t="s">
        <v>1</v>
      </c>
      <c r="D10" s="417" t="s">
        <v>13</v>
      </c>
      <c r="E10" s="419" t="s">
        <v>14</v>
      </c>
      <c r="F10" s="419" t="s">
        <v>15</v>
      </c>
      <c r="G10" s="423" t="s">
        <v>16</v>
      </c>
    </row>
    <row r="11" spans="1:7" ht="12.75">
      <c r="A11" s="414"/>
      <c r="B11" s="416"/>
      <c r="C11" s="418"/>
      <c r="D11" s="418"/>
      <c r="E11" s="420"/>
      <c r="F11" s="420"/>
      <c r="G11" s="424"/>
    </row>
    <row r="12" spans="1:7" ht="21.75" customHeight="1">
      <c r="A12" s="160">
        <v>41852</v>
      </c>
      <c r="B12" s="251">
        <v>1</v>
      </c>
      <c r="C12" s="162" t="s">
        <v>2</v>
      </c>
      <c r="D12" s="163"/>
      <c r="E12" s="164"/>
      <c r="F12" s="164"/>
      <c r="G12" s="238">
        <f>SUM(G13:G15)</f>
        <v>16504.23</v>
      </c>
    </row>
    <row r="13" spans="1:7" ht="33" customHeight="1">
      <c r="A13" s="165" t="s">
        <v>35</v>
      </c>
      <c r="B13" s="252" t="s">
        <v>3</v>
      </c>
      <c r="C13" s="166" t="s">
        <v>17</v>
      </c>
      <c r="D13" s="167" t="s">
        <v>4</v>
      </c>
      <c r="E13" s="168">
        <v>4</v>
      </c>
      <c r="F13" s="318">
        <v>312.9</v>
      </c>
      <c r="G13" s="239">
        <f>ROUND((F13*E13),2)</f>
        <v>1251.6</v>
      </c>
    </row>
    <row r="14" spans="1:7" ht="63.75">
      <c r="A14" s="306" t="s">
        <v>222</v>
      </c>
      <c r="B14" s="320" t="s">
        <v>5</v>
      </c>
      <c r="C14" s="321" t="s">
        <v>221</v>
      </c>
      <c r="D14" s="167" t="s">
        <v>4</v>
      </c>
      <c r="E14" s="168">
        <v>32</v>
      </c>
      <c r="F14" s="318">
        <v>263.24</v>
      </c>
      <c r="G14" s="239">
        <f>ROUND((F14*E14),2)</f>
        <v>8423.68</v>
      </c>
    </row>
    <row r="15" spans="1:7" ht="39" customHeight="1">
      <c r="A15" s="165" t="s">
        <v>201</v>
      </c>
      <c r="B15" s="252" t="s">
        <v>18</v>
      </c>
      <c r="C15" s="166" t="s">
        <v>200</v>
      </c>
      <c r="D15" s="167" t="s">
        <v>4</v>
      </c>
      <c r="E15" s="168">
        <v>451.65</v>
      </c>
      <c r="F15" s="318">
        <v>15.12</v>
      </c>
      <c r="G15" s="239">
        <f>ROUND((F15*E15),2)</f>
        <v>6828.95</v>
      </c>
    </row>
    <row r="16" spans="1:7" ht="40.5" customHeight="1">
      <c r="A16" s="161"/>
      <c r="B16" s="251">
        <v>2</v>
      </c>
      <c r="C16" s="162" t="s">
        <v>199</v>
      </c>
      <c r="D16" s="163"/>
      <c r="E16" s="169"/>
      <c r="F16" s="164"/>
      <c r="G16" s="238">
        <f>SUM(G17:G18)</f>
        <v>4735.56</v>
      </c>
    </row>
    <row r="17" spans="1:7" ht="40.5" customHeight="1">
      <c r="A17" s="165" t="s">
        <v>223</v>
      </c>
      <c r="B17" s="252" t="s">
        <v>6</v>
      </c>
      <c r="C17" s="166" t="s">
        <v>37</v>
      </c>
      <c r="D17" s="167" t="s">
        <v>4</v>
      </c>
      <c r="E17" s="168">
        <v>564.09</v>
      </c>
      <c r="F17" s="318">
        <v>2.54</v>
      </c>
      <c r="G17" s="239">
        <f>ROUND((F17*E17),2)</f>
        <v>1432.79</v>
      </c>
    </row>
    <row r="18" spans="1:7" ht="40.5" customHeight="1">
      <c r="A18" s="218" t="s">
        <v>202</v>
      </c>
      <c r="B18" s="253" t="s">
        <v>7</v>
      </c>
      <c r="C18" s="219" t="s">
        <v>203</v>
      </c>
      <c r="D18" s="220" t="s">
        <v>12</v>
      </c>
      <c r="E18" s="221">
        <f>(188.19*2.5*1)</f>
        <v>470.48</v>
      </c>
      <c r="F18" s="318">
        <v>7.02</v>
      </c>
      <c r="G18" s="240">
        <f>ROUND((F18*E18),2)</f>
        <v>3302.77</v>
      </c>
    </row>
    <row r="19" spans="1:7" ht="40.5" customHeight="1">
      <c r="A19" s="161"/>
      <c r="B19" s="251">
        <v>3</v>
      </c>
      <c r="C19" s="162" t="s">
        <v>204</v>
      </c>
      <c r="D19" s="171"/>
      <c r="E19" s="169"/>
      <c r="F19" s="164"/>
      <c r="G19" s="238">
        <f>SUM(G20:G38)</f>
        <v>69510.7</v>
      </c>
    </row>
    <row r="20" spans="1:7" ht="21.75" customHeight="1">
      <c r="A20" s="222"/>
      <c r="B20" s="254" t="s">
        <v>39</v>
      </c>
      <c r="C20" s="217" t="s">
        <v>205</v>
      </c>
      <c r="D20" s="224"/>
      <c r="E20" s="225"/>
      <c r="F20" s="226"/>
      <c r="G20" s="241"/>
    </row>
    <row r="21" spans="1:7" ht="63.75">
      <c r="A21" s="306" t="s">
        <v>226</v>
      </c>
      <c r="B21" s="320" t="s">
        <v>40</v>
      </c>
      <c r="C21" s="321" t="s">
        <v>225</v>
      </c>
      <c r="D21" s="173" t="s">
        <v>4</v>
      </c>
      <c r="E21" s="174">
        <v>423.42</v>
      </c>
      <c r="F21" s="318">
        <v>53.18</v>
      </c>
      <c r="G21" s="239">
        <f aca="true" t="shared" si="0" ref="G21:G38">ROUND((F21*E21),2)</f>
        <v>22517.48</v>
      </c>
    </row>
    <row r="22" spans="1:7" ht="25.5">
      <c r="A22" s="227" t="s">
        <v>255</v>
      </c>
      <c r="B22" s="254" t="s">
        <v>41</v>
      </c>
      <c r="C22" s="172" t="s">
        <v>173</v>
      </c>
      <c r="D22" s="173" t="s">
        <v>4</v>
      </c>
      <c r="E22" s="174">
        <f>(188.19*0.2)</f>
        <v>37.64</v>
      </c>
      <c r="F22" s="318">
        <v>39.9</v>
      </c>
      <c r="G22" s="239">
        <f>ROUND((F22*E22),2)</f>
        <v>1501.84</v>
      </c>
    </row>
    <row r="23" spans="1:7" ht="35.25" customHeight="1">
      <c r="A23" s="227"/>
      <c r="B23" s="255" t="s">
        <v>170</v>
      </c>
      <c r="C23" s="234" t="s">
        <v>30</v>
      </c>
      <c r="D23" s="228"/>
      <c r="E23" s="229"/>
      <c r="F23" s="318"/>
      <c r="G23" s="240"/>
    </row>
    <row r="24" spans="1:7" ht="30" customHeight="1">
      <c r="A24" s="177" t="s">
        <v>190</v>
      </c>
      <c r="B24" s="256" t="s">
        <v>171</v>
      </c>
      <c r="C24" s="178" t="s">
        <v>189</v>
      </c>
      <c r="D24" s="173" t="s">
        <v>23</v>
      </c>
      <c r="E24" s="174">
        <v>55.22</v>
      </c>
      <c r="F24" s="318">
        <v>7.57</v>
      </c>
      <c r="G24" s="239">
        <f>ROUND((F24*E24),2)</f>
        <v>418.02</v>
      </c>
    </row>
    <row r="25" spans="1:7" ht="27" customHeight="1">
      <c r="A25" s="177" t="s">
        <v>191</v>
      </c>
      <c r="B25" s="256" t="s">
        <v>172</v>
      </c>
      <c r="C25" s="178" t="s">
        <v>175</v>
      </c>
      <c r="D25" s="173" t="s">
        <v>23</v>
      </c>
      <c r="E25" s="174">
        <v>223.02</v>
      </c>
      <c r="F25" s="318">
        <v>7.79</v>
      </c>
      <c r="G25" s="239">
        <f>ROUND((F25*E25),2)</f>
        <v>1737.33</v>
      </c>
    </row>
    <row r="26" spans="1:7" ht="30" customHeight="1">
      <c r="A26" s="170" t="s">
        <v>31</v>
      </c>
      <c r="B26" s="256" t="s">
        <v>174</v>
      </c>
      <c r="C26" s="172" t="s">
        <v>176</v>
      </c>
      <c r="D26" s="173" t="s">
        <v>11</v>
      </c>
      <c r="E26" s="174">
        <v>177</v>
      </c>
      <c r="F26" s="318">
        <v>71.44</v>
      </c>
      <c r="G26" s="239">
        <f>ROUND((F26*E26),2)</f>
        <v>12644.88</v>
      </c>
    </row>
    <row r="27" spans="1:7" ht="36" customHeight="1">
      <c r="A27" s="170"/>
      <c r="B27" s="256" t="s">
        <v>206</v>
      </c>
      <c r="C27" s="234" t="s">
        <v>177</v>
      </c>
      <c r="D27" s="175"/>
      <c r="E27" s="176"/>
      <c r="F27" s="319"/>
      <c r="G27" s="239"/>
    </row>
    <row r="28" spans="1:7" ht="63.75">
      <c r="A28" s="306" t="s">
        <v>250</v>
      </c>
      <c r="B28" s="320" t="s">
        <v>207</v>
      </c>
      <c r="C28" s="321" t="s">
        <v>251</v>
      </c>
      <c r="D28" s="322" t="s">
        <v>4</v>
      </c>
      <c r="E28" s="323">
        <v>171.63</v>
      </c>
      <c r="F28" s="318">
        <v>60.5</v>
      </c>
      <c r="G28" s="324">
        <f>ROUND((F28*E28),2)</f>
        <v>10383.62</v>
      </c>
    </row>
    <row r="29" spans="1:7" ht="27" customHeight="1">
      <c r="A29" s="306" t="s">
        <v>32</v>
      </c>
      <c r="B29" s="256" t="s">
        <v>208</v>
      </c>
      <c r="C29" s="172" t="s">
        <v>22</v>
      </c>
      <c r="D29" s="173" t="s">
        <v>12</v>
      </c>
      <c r="E29" s="174">
        <v>3</v>
      </c>
      <c r="F29" s="318">
        <v>317.36</v>
      </c>
      <c r="G29" s="239">
        <f t="shared" si="0"/>
        <v>952.08</v>
      </c>
    </row>
    <row r="30" spans="1:7" ht="28.5" customHeight="1">
      <c r="A30" s="306" t="s">
        <v>178</v>
      </c>
      <c r="B30" s="256" t="s">
        <v>209</v>
      </c>
      <c r="C30" s="172" t="s">
        <v>179</v>
      </c>
      <c r="D30" s="173" t="s">
        <v>4</v>
      </c>
      <c r="E30" s="174">
        <v>94.09</v>
      </c>
      <c r="F30" s="318">
        <v>35.31</v>
      </c>
      <c r="G30" s="239">
        <f t="shared" si="0"/>
        <v>3322.32</v>
      </c>
    </row>
    <row r="31" spans="1:7" ht="39" customHeight="1">
      <c r="A31" s="307" t="s">
        <v>190</v>
      </c>
      <c r="B31" s="256" t="s">
        <v>210</v>
      </c>
      <c r="C31" s="178" t="s">
        <v>192</v>
      </c>
      <c r="D31" s="173" t="s">
        <v>23</v>
      </c>
      <c r="E31" s="174">
        <v>124.2</v>
      </c>
      <c r="F31" s="318">
        <v>7.57</v>
      </c>
      <c r="G31" s="239">
        <f t="shared" si="0"/>
        <v>940.19</v>
      </c>
    </row>
    <row r="32" spans="1:7" ht="21.75" customHeight="1">
      <c r="A32" s="177" t="s">
        <v>191</v>
      </c>
      <c r="B32" s="256" t="s">
        <v>224</v>
      </c>
      <c r="C32" s="178" t="s">
        <v>180</v>
      </c>
      <c r="D32" s="173" t="s">
        <v>23</v>
      </c>
      <c r="E32" s="174">
        <v>666.85</v>
      </c>
      <c r="F32" s="318">
        <v>7.79</v>
      </c>
      <c r="G32" s="239">
        <f t="shared" si="0"/>
        <v>5194.76</v>
      </c>
    </row>
    <row r="33" spans="1:7" ht="28.5" customHeight="1">
      <c r="A33" s="170"/>
      <c r="B33" s="256" t="s">
        <v>211</v>
      </c>
      <c r="C33" s="234" t="s">
        <v>181</v>
      </c>
      <c r="D33" s="173"/>
      <c r="E33" s="174"/>
      <c r="F33" s="318"/>
      <c r="G33" s="239"/>
    </row>
    <row r="34" spans="1:7" ht="42" customHeight="1">
      <c r="A34" s="170" t="s">
        <v>32</v>
      </c>
      <c r="B34" s="256" t="s">
        <v>212</v>
      </c>
      <c r="C34" s="172" t="s">
        <v>22</v>
      </c>
      <c r="D34" s="173" t="s">
        <v>12</v>
      </c>
      <c r="E34" s="174">
        <v>5.66</v>
      </c>
      <c r="F34" s="318">
        <v>317.36</v>
      </c>
      <c r="G34" s="239">
        <f t="shared" si="0"/>
        <v>1796.26</v>
      </c>
    </row>
    <row r="35" spans="1:7" ht="27.75" customHeight="1">
      <c r="A35" s="170" t="s">
        <v>182</v>
      </c>
      <c r="B35" s="256" t="s">
        <v>213</v>
      </c>
      <c r="C35" s="172" t="s">
        <v>179</v>
      </c>
      <c r="D35" s="173" t="s">
        <v>4</v>
      </c>
      <c r="E35" s="174">
        <v>120.07</v>
      </c>
      <c r="F35" s="318">
        <v>35.31</v>
      </c>
      <c r="G35" s="239">
        <f t="shared" si="0"/>
        <v>4239.67</v>
      </c>
    </row>
    <row r="36" spans="1:7" ht="28.5" customHeight="1">
      <c r="A36" s="177" t="s">
        <v>190</v>
      </c>
      <c r="B36" s="256" t="s">
        <v>214</v>
      </c>
      <c r="C36" s="178" t="s">
        <v>192</v>
      </c>
      <c r="D36" s="173" t="s">
        <v>23</v>
      </c>
      <c r="E36" s="174">
        <v>88.36</v>
      </c>
      <c r="F36" s="318">
        <v>7.57</v>
      </c>
      <c r="G36" s="239">
        <f t="shared" si="0"/>
        <v>668.89</v>
      </c>
    </row>
    <row r="37" spans="1:7" ht="28.5" customHeight="1">
      <c r="A37" s="177" t="s">
        <v>191</v>
      </c>
      <c r="B37" s="256" t="s">
        <v>215</v>
      </c>
      <c r="C37" s="178" t="s">
        <v>183</v>
      </c>
      <c r="D37" s="173" t="s">
        <v>23</v>
      </c>
      <c r="E37" s="174">
        <v>53.1</v>
      </c>
      <c r="F37" s="318">
        <v>7.79</v>
      </c>
      <c r="G37" s="239">
        <f t="shared" si="0"/>
        <v>413.65</v>
      </c>
    </row>
    <row r="38" spans="1:7" ht="28.5" customHeight="1">
      <c r="A38" s="177" t="s">
        <v>191</v>
      </c>
      <c r="B38" s="256" t="s">
        <v>216</v>
      </c>
      <c r="C38" s="178" t="s">
        <v>180</v>
      </c>
      <c r="D38" s="173" t="s">
        <v>23</v>
      </c>
      <c r="E38" s="174">
        <v>356.83</v>
      </c>
      <c r="F38" s="318">
        <v>7.79</v>
      </c>
      <c r="G38" s="239">
        <f t="shared" si="0"/>
        <v>2779.71</v>
      </c>
    </row>
    <row r="39" spans="1:7" ht="25.5" customHeight="1">
      <c r="A39" s="161"/>
      <c r="B39" s="251">
        <v>4</v>
      </c>
      <c r="C39" s="162" t="s">
        <v>24</v>
      </c>
      <c r="D39" s="215"/>
      <c r="E39" s="216"/>
      <c r="F39" s="179"/>
      <c r="G39" s="238">
        <f>SUM(G40:G46)</f>
        <v>62984.2</v>
      </c>
    </row>
    <row r="40" spans="1:7" ht="27" customHeight="1">
      <c r="A40" s="222" t="s">
        <v>38</v>
      </c>
      <c r="B40" s="257" t="s">
        <v>29</v>
      </c>
      <c r="C40" s="230" t="s">
        <v>25</v>
      </c>
      <c r="D40" s="224" t="s">
        <v>4</v>
      </c>
      <c r="E40" s="224">
        <v>564.09</v>
      </c>
      <c r="F40" s="318">
        <v>1.59</v>
      </c>
      <c r="G40" s="241">
        <f>ROUND((F40*E40),2)</f>
        <v>896.9</v>
      </c>
    </row>
    <row r="41" spans="1:7" ht="21.75" customHeight="1">
      <c r="A41" s="222"/>
      <c r="B41" s="254" t="s">
        <v>193</v>
      </c>
      <c r="C41" s="217" t="s">
        <v>217</v>
      </c>
      <c r="D41" s="231"/>
      <c r="E41" s="232"/>
      <c r="F41" s="318"/>
      <c r="G41" s="241"/>
    </row>
    <row r="42" spans="1:7" ht="21.75" customHeight="1">
      <c r="A42" s="222" t="s">
        <v>33</v>
      </c>
      <c r="B42" s="254" t="s">
        <v>194</v>
      </c>
      <c r="C42" s="223" t="s">
        <v>219</v>
      </c>
      <c r="D42" s="233" t="s">
        <v>10</v>
      </c>
      <c r="E42" s="225">
        <v>440</v>
      </c>
      <c r="F42" s="318">
        <v>73.42</v>
      </c>
      <c r="G42" s="242">
        <f>ROUND((F42*E42),2)</f>
        <v>32304.8</v>
      </c>
    </row>
    <row r="43" spans="1:7" ht="21.75" customHeight="1">
      <c r="A43" s="306" t="s">
        <v>34</v>
      </c>
      <c r="B43" s="254" t="s">
        <v>197</v>
      </c>
      <c r="C43" s="223" t="s">
        <v>20</v>
      </c>
      <c r="D43" s="233" t="s">
        <v>10</v>
      </c>
      <c r="E43" s="225">
        <v>880</v>
      </c>
      <c r="F43" s="318">
        <v>31.4</v>
      </c>
      <c r="G43" s="242">
        <f>ROUND((F43*E43),2)</f>
        <v>27632</v>
      </c>
    </row>
    <row r="44" spans="1:7" ht="27" customHeight="1">
      <c r="A44" s="306"/>
      <c r="B44" s="254" t="s">
        <v>195</v>
      </c>
      <c r="C44" s="217" t="s">
        <v>218</v>
      </c>
      <c r="D44" s="224"/>
      <c r="E44" s="225"/>
      <c r="F44" s="318"/>
      <c r="G44" s="241"/>
    </row>
    <row r="45" spans="1:8" ht="28.5" customHeight="1">
      <c r="A45" s="306" t="s">
        <v>256</v>
      </c>
      <c r="B45" s="254" t="s">
        <v>196</v>
      </c>
      <c r="C45" s="290" t="s">
        <v>252</v>
      </c>
      <c r="D45" s="233" t="s">
        <v>12</v>
      </c>
      <c r="E45" s="225">
        <v>50</v>
      </c>
      <c r="F45" s="318">
        <v>13.81</v>
      </c>
      <c r="G45" s="242">
        <f>ROUND((F45*E45),2)</f>
        <v>690.5</v>
      </c>
      <c r="H45" s="152">
        <v>0.9</v>
      </c>
    </row>
    <row r="46" spans="1:7" ht="13.5" thickBot="1">
      <c r="A46" s="306" t="s">
        <v>257</v>
      </c>
      <c r="B46" s="258" t="s">
        <v>198</v>
      </c>
      <c r="C46" s="308" t="s">
        <v>253</v>
      </c>
      <c r="D46" s="247" t="s">
        <v>21</v>
      </c>
      <c r="E46" s="248">
        <v>2000</v>
      </c>
      <c r="F46" s="318">
        <v>0.73</v>
      </c>
      <c r="G46" s="249">
        <f>ROUND((F46*E46),2)</f>
        <v>1460</v>
      </c>
    </row>
    <row r="47" spans="1:7" ht="33" customHeight="1" thickBot="1">
      <c r="A47" s="180"/>
      <c r="B47" s="250"/>
      <c r="C47" s="181"/>
      <c r="D47" s="182"/>
      <c r="E47" s="183"/>
      <c r="F47" s="184"/>
      <c r="G47" s="243"/>
    </row>
    <row r="48" spans="1:7" ht="36" customHeight="1">
      <c r="A48" s="159"/>
      <c r="B48" s="259"/>
      <c r="C48" s="185" t="s">
        <v>26</v>
      </c>
      <c r="D48" s="186"/>
      <c r="E48" s="187"/>
      <c r="F48" s="187"/>
      <c r="G48" s="244">
        <f>SUM(G12,G16,G19,G39)</f>
        <v>153734.69</v>
      </c>
    </row>
    <row r="49" spans="1:7" ht="21.75" customHeight="1">
      <c r="A49" s="161"/>
      <c r="B49" s="260">
        <f>(BDI!D18/100)</f>
        <v>0.2487</v>
      </c>
      <c r="C49" s="162" t="s">
        <v>220</v>
      </c>
      <c r="D49" s="188"/>
      <c r="E49" s="189"/>
      <c r="F49" s="189"/>
      <c r="G49" s="245">
        <f>G48*B49</f>
        <v>38233.82</v>
      </c>
    </row>
    <row r="50" spans="1:7" ht="21.75" customHeight="1" thickBot="1">
      <c r="A50" s="190"/>
      <c r="B50" s="261"/>
      <c r="C50" s="191" t="s">
        <v>27</v>
      </c>
      <c r="D50" s="192"/>
      <c r="E50" s="193"/>
      <c r="F50" s="193"/>
      <c r="G50" s="246">
        <f>SUM(G48:G49)</f>
        <v>191968.51</v>
      </c>
    </row>
    <row r="51" spans="1:7" ht="21.75" customHeight="1">
      <c r="A51" s="194"/>
      <c r="B51" s="194"/>
      <c r="C51" s="195"/>
      <c r="D51" s="194"/>
      <c r="E51" s="196"/>
      <c r="F51" s="196"/>
      <c r="G51" s="196"/>
    </row>
    <row r="52" spans="1:7" ht="15.75" customHeight="1">
      <c r="A52" s="197"/>
      <c r="B52" s="197"/>
      <c r="C52" s="198"/>
      <c r="D52" s="199"/>
      <c r="E52" s="197"/>
      <c r="F52" s="197"/>
      <c r="G52" s="200"/>
    </row>
    <row r="53" spans="1:7" ht="21.75" customHeight="1">
      <c r="A53" s="197"/>
      <c r="B53" s="197"/>
      <c r="C53" s="198"/>
      <c r="D53" s="197"/>
      <c r="E53" s="197"/>
      <c r="F53" s="197"/>
      <c r="G53" s="197"/>
    </row>
    <row r="54" spans="1:8" ht="21.75" customHeight="1">
      <c r="A54" s="197"/>
      <c r="B54" s="197"/>
      <c r="C54" s="198"/>
      <c r="D54" s="199"/>
      <c r="E54" s="197"/>
      <c r="F54" s="197"/>
      <c r="G54" s="200"/>
      <c r="H54" s="201">
        <v>447894.3</v>
      </c>
    </row>
    <row r="55" spans="1:8" ht="21.75" customHeight="1">
      <c r="A55" s="197"/>
      <c r="B55" s="197"/>
      <c r="C55" s="198"/>
      <c r="D55" s="199"/>
      <c r="E55" s="197"/>
      <c r="F55" s="197"/>
      <c r="G55" s="200"/>
      <c r="H55" s="201">
        <v>2483777.46</v>
      </c>
    </row>
    <row r="56" spans="1:9" ht="9.75" customHeight="1">
      <c r="A56" s="197"/>
      <c r="B56" s="197"/>
      <c r="C56" s="198"/>
      <c r="D56" s="199"/>
      <c r="E56" s="197"/>
      <c r="F56" s="197"/>
      <c r="G56" s="200"/>
      <c r="H56" s="202">
        <f>G50*5%</f>
        <v>9598.43</v>
      </c>
      <c r="I56" s="203" t="s">
        <v>28</v>
      </c>
    </row>
    <row r="57" spans="1:9" s="198" customFormat="1" ht="12.75">
      <c r="A57" s="197"/>
      <c r="B57" s="197"/>
      <c r="D57" s="199"/>
      <c r="E57" s="197"/>
      <c r="F57" s="197"/>
      <c r="G57" s="206"/>
      <c r="H57" s="204"/>
      <c r="I57" s="205"/>
    </row>
    <row r="58" spans="1:7" s="198" customFormat="1" ht="12.75">
      <c r="A58" s="197"/>
      <c r="B58" s="197"/>
      <c r="D58" s="199"/>
      <c r="E58" s="197"/>
      <c r="F58" s="197"/>
      <c r="G58" s="207"/>
    </row>
    <row r="59" spans="1:9" s="198" customFormat="1" ht="12.75">
      <c r="A59" s="197"/>
      <c r="B59" s="197"/>
      <c r="D59" s="199"/>
      <c r="E59" s="197"/>
      <c r="F59" s="197"/>
      <c r="G59" s="207"/>
      <c r="H59" s="204"/>
      <c r="I59" s="205"/>
    </row>
    <row r="60" spans="1:11" s="198" customFormat="1" ht="18" customHeight="1">
      <c r="A60" s="197"/>
      <c r="B60" s="197"/>
      <c r="D60" s="199"/>
      <c r="E60" s="197"/>
      <c r="F60" s="197"/>
      <c r="G60" s="207"/>
      <c r="H60" s="425"/>
      <c r="I60" s="425"/>
      <c r="J60" s="425"/>
      <c r="K60" s="425"/>
    </row>
    <row r="61" spans="1:11" s="198" customFormat="1" ht="15" customHeight="1">
      <c r="A61" s="197"/>
      <c r="B61" s="197"/>
      <c r="D61" s="199"/>
      <c r="E61" s="197"/>
      <c r="F61" s="197"/>
      <c r="G61" s="207"/>
      <c r="H61" s="425"/>
      <c r="I61" s="425"/>
      <c r="J61" s="425"/>
      <c r="K61" s="425"/>
    </row>
    <row r="62" spans="1:9" s="198" customFormat="1" ht="12.75">
      <c r="A62" s="197"/>
      <c r="B62" s="197"/>
      <c r="D62" s="199"/>
      <c r="E62" s="197"/>
      <c r="F62" s="197"/>
      <c r="G62" s="207"/>
      <c r="H62" s="208"/>
      <c r="I62" s="208"/>
    </row>
    <row r="63" spans="1:11" s="198" customFormat="1" ht="15" customHeight="1">
      <c r="A63" s="197"/>
      <c r="B63" s="197"/>
      <c r="D63" s="199"/>
      <c r="E63" s="197"/>
      <c r="F63" s="197"/>
      <c r="G63" s="209"/>
      <c r="H63" s="421"/>
      <c r="I63" s="421"/>
      <c r="J63" s="421"/>
      <c r="K63" s="421"/>
    </row>
    <row r="64" spans="1:11" s="198" customFormat="1" ht="18.75" customHeight="1">
      <c r="A64" s="197"/>
      <c r="B64" s="197"/>
      <c r="D64" s="199"/>
      <c r="E64" s="197"/>
      <c r="F64" s="197"/>
      <c r="G64" s="207"/>
      <c r="H64" s="421"/>
      <c r="I64" s="421"/>
      <c r="J64" s="421"/>
      <c r="K64" s="421"/>
    </row>
    <row r="65" spans="1:11" s="198" customFormat="1" ht="18.75" customHeight="1">
      <c r="A65" s="210"/>
      <c r="B65" s="422"/>
      <c r="C65" s="422"/>
      <c r="D65" s="422"/>
      <c r="E65" s="422"/>
      <c r="F65" s="422"/>
      <c r="G65" s="422"/>
      <c r="H65" s="421"/>
      <c r="I65" s="421"/>
      <c r="J65" s="421"/>
      <c r="K65" s="421"/>
    </row>
    <row r="66" spans="1:11" s="198" customFormat="1" ht="15" customHeight="1">
      <c r="A66" s="210"/>
      <c r="B66" s="211"/>
      <c r="C66" s="153"/>
      <c r="D66" s="210"/>
      <c r="E66" s="212"/>
      <c r="F66" s="212"/>
      <c r="G66" s="212"/>
      <c r="H66" s="421"/>
      <c r="I66" s="421"/>
      <c r="J66" s="421"/>
      <c r="K66" s="421"/>
    </row>
    <row r="67" spans="1:11" s="198" customFormat="1" ht="18.75" customHeight="1">
      <c r="A67" s="210"/>
      <c r="B67" s="211"/>
      <c r="C67" s="153"/>
      <c r="D67" s="210"/>
      <c r="E67" s="212"/>
      <c r="F67" s="212"/>
      <c r="G67" s="212"/>
      <c r="H67" s="421"/>
      <c r="I67" s="421"/>
      <c r="J67" s="421"/>
      <c r="K67" s="421"/>
    </row>
    <row r="68" spans="1:9" s="198" customFormat="1" ht="12.75">
      <c r="A68" s="210"/>
      <c r="B68" s="211"/>
      <c r="C68" s="153"/>
      <c r="D68" s="210"/>
      <c r="E68" s="212"/>
      <c r="F68" s="212"/>
      <c r="G68" s="212"/>
      <c r="H68" s="213"/>
      <c r="I68" s="213"/>
    </row>
    <row r="69" spans="1:9" s="198" customFormat="1" ht="12.75">
      <c r="A69" s="210"/>
      <c r="B69" s="211"/>
      <c r="C69" s="153"/>
      <c r="D69" s="210"/>
      <c r="E69" s="212"/>
      <c r="F69" s="212"/>
      <c r="G69" s="212"/>
      <c r="H69" s="214">
        <f>H56-I67</f>
        <v>9598.43</v>
      </c>
      <c r="I69" s="213"/>
    </row>
  </sheetData>
  <sheetProtection/>
  <mergeCells count="25">
    <mergeCell ref="H66:K66"/>
    <mergeCell ref="B65:G65"/>
    <mergeCell ref="H67:K67"/>
    <mergeCell ref="G10:G11"/>
    <mergeCell ref="H60:K60"/>
    <mergeCell ref="H61:K61"/>
    <mergeCell ref="H63:K63"/>
    <mergeCell ref="H64:K64"/>
    <mergeCell ref="H65:K65"/>
    <mergeCell ref="A7:G7"/>
    <mergeCell ref="A8:G8"/>
    <mergeCell ref="A9:C9"/>
    <mergeCell ref="D9:G9"/>
    <mergeCell ref="A10:A11"/>
    <mergeCell ref="B10:B11"/>
    <mergeCell ref="C10:C11"/>
    <mergeCell ref="D10:D11"/>
    <mergeCell ref="E10:E11"/>
    <mergeCell ref="F10:F11"/>
    <mergeCell ref="C1:G1"/>
    <mergeCell ref="C2:G2"/>
    <mergeCell ref="C3:G3"/>
    <mergeCell ref="C4:G4"/>
    <mergeCell ref="A5:G5"/>
    <mergeCell ref="D6:F6"/>
  </mergeCells>
  <printOptions horizontalCentered="1"/>
  <pageMargins left="0.3937007874015748" right="0.1968503937007874" top="0.3937007874015748" bottom="0.5905511811023623" header="0.3937007874015748" footer="0.3937007874015748"/>
  <pageSetup horizontalDpi="600" verticalDpi="600" orientation="portrait" paperSize="9" scale="55" r:id="rId2"/>
  <headerFooter>
    <oddHeader>&amp;C&amp;"-,Negrito itálico"&amp;16&amp;U
</oddHeader>
    <oddFooter>&amp;L&amp;P de &amp;N&amp;CAleones José da Cruz Junior
Engº Civil - CREA-GO nº 15296/D&amp;R&amp;"-,Negrito itálico"INSTITUTO FEDERAL DE GOIÁS
CNPJ Nº 10.870.883/0001-44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view="pageBreakPreview" zoomScaleSheetLayoutView="100" zoomScalePageLayoutView="0" workbookViewId="0" topLeftCell="A1">
      <selection activeCell="E33" sqref="E33"/>
    </sheetView>
  </sheetViews>
  <sheetFormatPr defaultColWidth="9.140625" defaultRowHeight="15"/>
  <cols>
    <col min="1" max="1" width="8.57421875" style="95" customWidth="1"/>
    <col min="2" max="2" width="52.57421875" style="87" customWidth="1"/>
    <col min="3" max="3" width="15.00390625" style="116" bestFit="1" customWidth="1"/>
    <col min="4" max="5" width="18.7109375" style="97" customWidth="1"/>
    <col min="6" max="6" width="22.7109375" style="87" customWidth="1"/>
    <col min="7" max="16384" width="9.140625" style="87" customWidth="1"/>
  </cols>
  <sheetData>
    <row r="1" spans="1:6" s="106" customFormat="1" ht="24.75" customHeight="1">
      <c r="A1" s="427"/>
      <c r="B1" s="428"/>
      <c r="C1" s="428"/>
      <c r="D1" s="428"/>
      <c r="E1" s="428"/>
      <c r="F1" s="429"/>
    </row>
    <row r="2" spans="1:6" s="106" customFormat="1" ht="24.75" customHeight="1">
      <c r="A2" s="430"/>
      <c r="B2" s="431"/>
      <c r="C2" s="431"/>
      <c r="D2" s="431"/>
      <c r="E2" s="431"/>
      <c r="F2" s="432"/>
    </row>
    <row r="3" spans="1:6" s="90" customFormat="1" ht="15.75" customHeight="1">
      <c r="A3" s="434" t="s">
        <v>151</v>
      </c>
      <c r="B3" s="435"/>
      <c r="C3" s="435"/>
      <c r="D3" s="435"/>
      <c r="E3" s="235"/>
      <c r="F3" s="236"/>
    </row>
    <row r="4" spans="1:6" s="90" customFormat="1" ht="12.75" customHeight="1">
      <c r="A4" s="436" t="str">
        <f>'Declaração GPI'!A5:G5</f>
        <v>CLIENTE: INSTITUTO FEDERAL DE EDUCAÇAO, CIENCIAS E TECNOLOGIA DE GOIAS - ANÁPOLIS</v>
      </c>
      <c r="B4" s="437"/>
      <c r="C4" s="437"/>
      <c r="D4" s="437"/>
      <c r="E4" s="107"/>
      <c r="F4" s="236"/>
    </row>
    <row r="5" spans="1:6" s="90" customFormat="1" ht="12.75" customHeight="1">
      <c r="A5" s="146" t="s">
        <v>261</v>
      </c>
      <c r="B5" s="147"/>
      <c r="C5" s="147"/>
      <c r="D5" s="147"/>
      <c r="E5" s="108"/>
      <c r="F5" s="236"/>
    </row>
    <row r="6" spans="1:6" s="90" customFormat="1" ht="12.75" customHeight="1">
      <c r="A6" s="439" t="str">
        <f>Cronograma!A5</f>
        <v>EMPREENDIMENTO: FECHAMENTO DO TERRENO - CONSTRUÇÃO DE MURO EM BLOCOS DE CONCRETO</v>
      </c>
      <c r="B6" s="440"/>
      <c r="C6" s="440"/>
      <c r="D6" s="440"/>
      <c r="E6" s="440"/>
      <c r="F6" s="441"/>
    </row>
    <row r="7" spans="1:6" s="90" customFormat="1" ht="15" customHeight="1">
      <c r="A7" s="237" t="s">
        <v>155</v>
      </c>
      <c r="B7" s="107"/>
      <c r="C7" s="120"/>
      <c r="D7" s="120"/>
      <c r="E7" s="120"/>
      <c r="F7" s="236"/>
    </row>
    <row r="8" spans="1:6" s="90" customFormat="1" ht="15" customHeight="1">
      <c r="A8" s="91"/>
      <c r="B8" s="91"/>
      <c r="C8" s="109"/>
      <c r="D8" s="109"/>
      <c r="E8" s="109"/>
      <c r="F8" s="92"/>
    </row>
    <row r="9" spans="1:6" s="90" customFormat="1" ht="12.75">
      <c r="A9" s="438" t="s">
        <v>0</v>
      </c>
      <c r="B9" s="438" t="s">
        <v>1</v>
      </c>
      <c r="C9" s="433" t="s">
        <v>165</v>
      </c>
      <c r="D9" s="433" t="s">
        <v>53</v>
      </c>
      <c r="E9" s="149" t="s">
        <v>156</v>
      </c>
      <c r="F9" s="433" t="s">
        <v>16</v>
      </c>
    </row>
    <row r="10" spans="1:6" s="90" customFormat="1" ht="12.75">
      <c r="A10" s="438"/>
      <c r="B10" s="438"/>
      <c r="C10" s="433"/>
      <c r="D10" s="433"/>
      <c r="E10" s="262">
        <f>BDI!D18/100</f>
        <v>0.2487</v>
      </c>
      <c r="F10" s="433"/>
    </row>
    <row r="11" spans="1:6" s="110" customFormat="1" ht="12.75">
      <c r="A11" s="148">
        <v>1</v>
      </c>
      <c r="B11" s="1" t="str">
        <f>('Sintetico Completo'!C12)</f>
        <v>SERVIÇOS PRELIMINARES</v>
      </c>
      <c r="C11" s="2">
        <f>SUM('Sintetico Completo'!G12)</f>
        <v>16504.23</v>
      </c>
      <c r="D11" s="121">
        <f>(C11/$C$17)</f>
        <v>0.1074</v>
      </c>
      <c r="E11" s="125">
        <f>(C11*BDI!$D$18)/100</f>
        <v>4104.6</v>
      </c>
      <c r="F11" s="2">
        <f>C11+E11</f>
        <v>20608.83</v>
      </c>
    </row>
    <row r="12" spans="1:6" s="110" customFormat="1" ht="12.75">
      <c r="A12" s="148">
        <v>2</v>
      </c>
      <c r="B12" s="1" t="str">
        <f>('Sintetico Completo'!C16)</f>
        <v>MOVIMENTO DE TERRA</v>
      </c>
      <c r="C12" s="2">
        <f>SUM('Sintetico Completo'!G16)</f>
        <v>4735.56</v>
      </c>
      <c r="D12" s="121">
        <f>(C12/$C$17)</f>
        <v>0.0308</v>
      </c>
      <c r="E12" s="125">
        <f>(C12*BDI!$D$18)/100</f>
        <v>1177.73</v>
      </c>
      <c r="F12" s="2">
        <f>C12+E12</f>
        <v>5913.29</v>
      </c>
    </row>
    <row r="13" spans="1:6" s="110" customFormat="1" ht="12.75">
      <c r="A13" s="148">
        <v>3</v>
      </c>
      <c r="B13" s="1" t="str">
        <f>('Sintetico Completo'!C19)</f>
        <v>MURO EM BLOCOS DE CONCRETO</v>
      </c>
      <c r="C13" s="2">
        <f>SUM('Sintetico Completo'!G19)</f>
        <v>69510.7</v>
      </c>
      <c r="D13" s="121">
        <f>(C13/$C$17)</f>
        <v>0.4521</v>
      </c>
      <c r="E13" s="125">
        <f>(C13*BDI!$D$18)/100</f>
        <v>17287.31</v>
      </c>
      <c r="F13" s="2">
        <f>C13+E13</f>
        <v>86798.01</v>
      </c>
    </row>
    <row r="14" spans="1:6" s="110" customFormat="1" ht="12.75">
      <c r="A14" s="148">
        <v>4</v>
      </c>
      <c r="B14" s="1" t="str">
        <f>('Sintetico Completo'!C39)</f>
        <v>DIVERSOS</v>
      </c>
      <c r="C14" s="2">
        <f>SUM('Sintetico Completo'!G39)</f>
        <v>62984.2</v>
      </c>
      <c r="D14" s="121">
        <f>(C14/$C$17)</f>
        <v>0.4097</v>
      </c>
      <c r="E14" s="125">
        <f>(C14*BDI!$D$18)/100</f>
        <v>15664.17</v>
      </c>
      <c r="F14" s="2">
        <f>C14+E14</f>
        <v>78648.37</v>
      </c>
    </row>
    <row r="15" spans="1:6" s="110" customFormat="1" ht="10.5" customHeight="1">
      <c r="A15" s="274"/>
      <c r="B15" s="122"/>
      <c r="C15" s="123"/>
      <c r="D15" s="124"/>
      <c r="E15" s="124"/>
      <c r="F15" s="124"/>
    </row>
    <row r="16" spans="1:3" s="110" customFormat="1" ht="17.25" customHeight="1">
      <c r="A16" s="274"/>
      <c r="B16" s="128"/>
      <c r="C16" s="123"/>
    </row>
    <row r="17" spans="1:6" s="110" customFormat="1" ht="12.75">
      <c r="A17" s="263"/>
      <c r="B17" s="264" t="s">
        <v>26</v>
      </c>
      <c r="C17" s="265">
        <f>SUM(C11,C12,C13,C14)</f>
        <v>153734.69</v>
      </c>
      <c r="D17" s="266">
        <f>D11+D12+D13+D14</f>
        <v>1</v>
      </c>
      <c r="E17" s="265">
        <f>(E11+E12+E13+E14)</f>
        <v>38233.81</v>
      </c>
      <c r="F17" s="267">
        <f>(F11+F12+F13+F14)</f>
        <v>191968.5</v>
      </c>
    </row>
    <row r="18" spans="1:6" s="110" customFormat="1" ht="12.75">
      <c r="A18" s="268">
        <f>BDI!D18/100</f>
        <v>0.2487</v>
      </c>
      <c r="B18" s="127" t="s">
        <v>166</v>
      </c>
      <c r="C18" s="126">
        <f>C17*A18</f>
        <v>38233.82</v>
      </c>
      <c r="D18" s="126"/>
      <c r="E18" s="126"/>
      <c r="F18" s="269"/>
    </row>
    <row r="19" spans="1:6" s="110" customFormat="1" ht="12.75">
      <c r="A19" s="270"/>
      <c r="B19" s="271" t="s">
        <v>167</v>
      </c>
      <c r="C19" s="272">
        <f>SUM(C17:C18)</f>
        <v>191968.51</v>
      </c>
      <c r="D19" s="272"/>
      <c r="E19" s="272"/>
      <c r="F19" s="273"/>
    </row>
    <row r="20" spans="1:5" ht="12">
      <c r="A20" s="111"/>
      <c r="B20" s="112"/>
      <c r="C20" s="113"/>
      <c r="D20" s="114"/>
      <c r="E20" s="114"/>
    </row>
    <row r="21" spans="1:3" ht="11.25">
      <c r="A21" s="115"/>
      <c r="B21" s="88"/>
      <c r="C21" s="93"/>
    </row>
    <row r="22" spans="1:6" ht="15" customHeight="1">
      <c r="A22" s="426" t="s">
        <v>150</v>
      </c>
      <c r="B22" s="426"/>
      <c r="C22" s="426"/>
      <c r="D22" s="426"/>
      <c r="E22" s="426"/>
      <c r="F22" s="426"/>
    </row>
    <row r="23" spans="1:6" ht="15" customHeight="1">
      <c r="A23" s="426" t="s">
        <v>152</v>
      </c>
      <c r="B23" s="426"/>
      <c r="C23" s="426"/>
      <c r="D23" s="426"/>
      <c r="E23" s="426"/>
      <c r="F23" s="426"/>
    </row>
    <row r="24" spans="1:6" ht="15" customHeight="1">
      <c r="A24" s="426" t="s">
        <v>153</v>
      </c>
      <c r="B24" s="426"/>
      <c r="C24" s="426"/>
      <c r="D24" s="426"/>
      <c r="E24" s="426"/>
      <c r="F24" s="426"/>
    </row>
    <row r="25" spans="1:6" ht="15" customHeight="1">
      <c r="A25" s="426" t="s">
        <v>154</v>
      </c>
      <c r="B25" s="426"/>
      <c r="C25" s="426"/>
      <c r="D25" s="426"/>
      <c r="E25" s="426"/>
      <c r="F25" s="426"/>
    </row>
    <row r="26" spans="1:3" ht="11.25">
      <c r="A26" s="115"/>
      <c r="B26" s="88"/>
      <c r="C26" s="93"/>
    </row>
  </sheetData>
  <sheetProtection/>
  <mergeCells count="13">
    <mergeCell ref="A22:F22"/>
    <mergeCell ref="A23:F23"/>
    <mergeCell ref="A24:F24"/>
    <mergeCell ref="A25:F25"/>
    <mergeCell ref="A1:F2"/>
    <mergeCell ref="C9:C10"/>
    <mergeCell ref="D9:D10"/>
    <mergeCell ref="A3:D3"/>
    <mergeCell ref="A4:D4"/>
    <mergeCell ref="A9:A10"/>
    <mergeCell ref="A6:F6"/>
    <mergeCell ref="B9:B10"/>
    <mergeCell ref="F9:F10"/>
  </mergeCells>
  <printOptions horizontalCentered="1"/>
  <pageMargins left="0.31496062992125984" right="0.31496062992125984" top="0.5905511811023623" bottom="0.5905511811023623" header="0.31496062992125984" footer="0.31496062992125984"/>
  <pageSetup fitToHeight="1" fitToWidth="1" horizontalDpi="600" verticalDpi="600" orientation="landscape" paperSize="9" r:id="rId2"/>
  <headerFooter>
    <oddFooter>&amp;RPágina &amp;P de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2"/>
  <sheetViews>
    <sheetView showGridLines="0" view="pageBreakPreview" zoomScale="85" zoomScaleNormal="85" zoomScaleSheetLayoutView="85" zoomScalePageLayoutView="0" workbookViewId="0" topLeftCell="A1">
      <selection activeCell="I107" sqref="I107:L107"/>
    </sheetView>
  </sheetViews>
  <sheetFormatPr defaultColWidth="9.140625" defaultRowHeight="15"/>
  <cols>
    <col min="1" max="1" width="8.7109375" style="95" customWidth="1"/>
    <col min="2" max="2" width="40.7109375" style="87" customWidth="1"/>
    <col min="3" max="6" width="5.7109375" style="87" hidden="1" customWidth="1"/>
    <col min="7" max="7" width="16.28125" style="96" customWidth="1"/>
    <col min="8" max="8" width="17.8515625" style="97" customWidth="1"/>
    <col min="9" max="9" width="11.7109375" style="98" customWidth="1"/>
    <col min="10" max="11" width="14.28125" style="98" customWidth="1"/>
    <col min="12" max="12" width="13.140625" style="87" bestFit="1" customWidth="1"/>
    <col min="13" max="16384" width="9.140625" style="87" customWidth="1"/>
  </cols>
  <sheetData>
    <row r="1" spans="1:12" ht="30" customHeight="1">
      <c r="A1" s="115"/>
      <c r="B1" s="88"/>
      <c r="C1" s="88"/>
      <c r="D1" s="88"/>
      <c r="E1" s="88"/>
      <c r="F1" s="88"/>
      <c r="G1" s="135"/>
      <c r="H1" s="129"/>
      <c r="I1" s="134"/>
      <c r="J1" s="134"/>
      <c r="K1" s="134"/>
      <c r="L1" s="88"/>
    </row>
    <row r="2" spans="1:12" ht="60.75" customHeight="1">
      <c r="A2" s="115"/>
      <c r="B2" s="88"/>
      <c r="C2" s="88"/>
      <c r="D2" s="88"/>
      <c r="E2" s="88"/>
      <c r="F2" s="88"/>
      <c r="G2" s="135"/>
      <c r="H2" s="129"/>
      <c r="I2" s="134"/>
      <c r="J2" s="134"/>
      <c r="K2" s="134"/>
      <c r="L2" s="88"/>
    </row>
    <row r="3" spans="1:12" s="89" customFormat="1" ht="18" customHeight="1">
      <c r="A3" s="457" t="s">
        <v>78</v>
      </c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9"/>
    </row>
    <row r="4" spans="1:12" s="90" customFormat="1" ht="18" customHeight="1">
      <c r="A4" s="349" t="str">
        <f>'Declaração GPI'!A5:G5</f>
        <v>CLIENTE: INSTITUTO FEDERAL DE EDUCAÇAO, CIENCIAS E TECNOLOGIA DE GOIAS - ANÁPOLIS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1"/>
    </row>
    <row r="5" spans="1:12" s="90" customFormat="1" ht="18" customHeight="1">
      <c r="A5" s="347" t="s">
        <v>187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348"/>
    </row>
    <row r="6" spans="1:12" s="90" customFormat="1" ht="18" customHeight="1">
      <c r="A6" s="330" t="s">
        <v>276</v>
      </c>
      <c r="B6" s="330"/>
      <c r="C6" s="330"/>
      <c r="D6" s="330"/>
      <c r="E6" s="330"/>
      <c r="F6" s="330"/>
      <c r="G6" s="330" t="s">
        <v>79</v>
      </c>
      <c r="H6" s="460">
        <f>188.198*2.4</f>
        <v>451.68</v>
      </c>
      <c r="I6" s="460"/>
      <c r="J6" s="347" t="s">
        <v>4</v>
      </c>
      <c r="K6" s="137"/>
      <c r="L6" s="348"/>
    </row>
    <row r="7" spans="1:12" s="90" customFormat="1" ht="18" customHeight="1">
      <c r="A7" s="332"/>
      <c r="B7" s="332"/>
      <c r="C7" s="332"/>
      <c r="D7" s="332"/>
      <c r="E7" s="332"/>
      <c r="F7" s="332"/>
      <c r="G7" s="461" t="s">
        <v>80</v>
      </c>
      <c r="H7" s="461"/>
      <c r="I7" s="461"/>
      <c r="J7" s="333">
        <f>H139/H6</f>
        <v>425.01</v>
      </c>
      <c r="K7" s="333"/>
      <c r="L7" s="331"/>
    </row>
    <row r="8" spans="1:12" s="90" customFormat="1" ht="18" customHeight="1">
      <c r="A8" s="462" t="s">
        <v>0</v>
      </c>
      <c r="B8" s="463" t="s">
        <v>47</v>
      </c>
      <c r="C8" s="463"/>
      <c r="D8" s="463"/>
      <c r="E8" s="463"/>
      <c r="F8" s="463"/>
      <c r="G8" s="464" t="s">
        <v>81</v>
      </c>
      <c r="H8" s="452" t="s">
        <v>82</v>
      </c>
      <c r="I8" s="454" t="s">
        <v>274</v>
      </c>
      <c r="J8" s="455"/>
      <c r="K8" s="455"/>
      <c r="L8" s="456"/>
    </row>
    <row r="9" spans="1:12" s="90" customFormat="1" ht="18" customHeight="1">
      <c r="A9" s="462"/>
      <c r="B9" s="463"/>
      <c r="C9" s="463"/>
      <c r="D9" s="463"/>
      <c r="E9" s="463"/>
      <c r="F9" s="463"/>
      <c r="G9" s="464"/>
      <c r="H9" s="452"/>
      <c r="I9" s="136" t="s">
        <v>83</v>
      </c>
      <c r="J9" s="136" t="s">
        <v>84</v>
      </c>
      <c r="K9" s="136" t="s">
        <v>273</v>
      </c>
      <c r="L9" s="136" t="s">
        <v>275</v>
      </c>
    </row>
    <row r="10" spans="1:12" s="90" customFormat="1" ht="15" customHeight="1">
      <c r="A10" s="453" t="s">
        <v>85</v>
      </c>
      <c r="B10" s="453"/>
      <c r="C10" s="453"/>
      <c r="D10" s="453"/>
      <c r="E10" s="453"/>
      <c r="F10" s="453"/>
      <c r="G10" s="453"/>
      <c r="H10" s="453"/>
      <c r="I10" s="453"/>
      <c r="J10" s="453"/>
      <c r="K10" s="353"/>
      <c r="L10" s="92"/>
    </row>
    <row r="11" spans="1:12" s="90" customFormat="1" ht="15" customHeight="1">
      <c r="A11" s="451">
        <v>1</v>
      </c>
      <c r="B11" s="449" t="str">
        <f>VLOOKUP(A11,Resumo!$A$11:$D$22,2,FALSE)</f>
        <v>SERVIÇOS PRELIMINARES</v>
      </c>
      <c r="C11" s="334"/>
      <c r="D11" s="334"/>
      <c r="E11" s="334"/>
      <c r="F11" s="334"/>
      <c r="G11" s="450">
        <f>Resumo!D11</f>
        <v>0.1074</v>
      </c>
      <c r="H11" s="335">
        <f>SUM(I11:J11)</f>
        <v>1</v>
      </c>
      <c r="I11" s="336">
        <v>1</v>
      </c>
      <c r="J11" s="336">
        <v>0</v>
      </c>
      <c r="K11" s="336">
        <v>0</v>
      </c>
      <c r="L11" s="336">
        <v>0</v>
      </c>
    </row>
    <row r="12" spans="1:12" s="90" customFormat="1" ht="15" customHeight="1">
      <c r="A12" s="451"/>
      <c r="B12" s="449"/>
      <c r="C12" s="334"/>
      <c r="D12" s="334"/>
      <c r="E12" s="334"/>
      <c r="F12" s="334"/>
      <c r="G12" s="450"/>
      <c r="H12" s="337">
        <f>Resumo!F11</f>
        <v>20608.83</v>
      </c>
      <c r="I12" s="338">
        <f>$H$12*I11</f>
        <v>20608.83</v>
      </c>
      <c r="J12" s="338">
        <f>$H$12*J11</f>
        <v>0</v>
      </c>
      <c r="K12" s="338">
        <f>$H$12*K11</f>
        <v>0</v>
      </c>
      <c r="L12" s="338">
        <f>$H$12*L11</f>
        <v>0</v>
      </c>
    </row>
    <row r="13" spans="1:12" s="92" customFormat="1" ht="15" customHeight="1" hidden="1">
      <c r="A13" s="442" t="s">
        <v>86</v>
      </c>
      <c r="B13" s="449" t="e">
        <f>VLOOKUP(A13,Resumo!$A$11:$D$618,2,FALSE)</f>
        <v>#N/A</v>
      </c>
      <c r="C13" s="330"/>
      <c r="D13" s="330"/>
      <c r="E13" s="330"/>
      <c r="F13" s="330"/>
      <c r="G13" s="450" t="e">
        <f>VLOOKUP(A13,Resumo!$A$11:$E$22,6,FALSE)</f>
        <v>#N/A</v>
      </c>
      <c r="H13" s="447">
        <f>VLOOKUP(A13,'[3]Resumo'!$A$11:$H$645,8,FALSE)</f>
        <v>25648.15</v>
      </c>
      <c r="I13" s="339">
        <v>1</v>
      </c>
      <c r="J13" s="339"/>
      <c r="K13" s="339"/>
      <c r="L13" s="339"/>
    </row>
    <row r="14" spans="1:12" s="92" customFormat="1" ht="15" customHeight="1" hidden="1">
      <c r="A14" s="442"/>
      <c r="B14" s="449"/>
      <c r="C14" s="330"/>
      <c r="D14" s="330"/>
      <c r="E14" s="330"/>
      <c r="F14" s="330"/>
      <c r="G14" s="450"/>
      <c r="H14" s="447"/>
      <c r="I14" s="340">
        <f>H13*I13</f>
        <v>25648.15</v>
      </c>
      <c r="J14" s="340">
        <f>H13*J13</f>
        <v>0</v>
      </c>
      <c r="K14" s="340">
        <f>I13*K13</f>
        <v>0</v>
      </c>
      <c r="L14" s="340">
        <f>I13*L13</f>
        <v>0</v>
      </c>
    </row>
    <row r="15" spans="1:12" s="92" customFormat="1" ht="15" customHeight="1" hidden="1">
      <c r="A15" s="442" t="s">
        <v>87</v>
      </c>
      <c r="B15" s="449" t="e">
        <f>VLOOKUP(A15,Resumo!$A$11:$D$618,2,FALSE)</f>
        <v>#N/A</v>
      </c>
      <c r="C15" s="330"/>
      <c r="D15" s="330"/>
      <c r="E15" s="330"/>
      <c r="F15" s="330"/>
      <c r="G15" s="450" t="e">
        <f>VLOOKUP(A15,Resumo!$A$11:$E$22,6,FALSE)</f>
        <v>#N/A</v>
      </c>
      <c r="H15" s="447">
        <f>VLOOKUP(A15,'[3]Resumo'!$A$11:$H$645,8,FALSE)</f>
        <v>3261.42</v>
      </c>
      <c r="I15" s="339">
        <v>1</v>
      </c>
      <c r="J15" s="339"/>
      <c r="K15" s="339"/>
      <c r="L15" s="339"/>
    </row>
    <row r="16" spans="1:12" s="92" customFormat="1" ht="15" customHeight="1" hidden="1">
      <c r="A16" s="442"/>
      <c r="B16" s="449"/>
      <c r="C16" s="330"/>
      <c r="D16" s="330"/>
      <c r="E16" s="330"/>
      <c r="F16" s="330"/>
      <c r="G16" s="450"/>
      <c r="H16" s="447"/>
      <c r="I16" s="340">
        <f>H15*I15</f>
        <v>3261.42</v>
      </c>
      <c r="J16" s="340">
        <f>H15*J15</f>
        <v>0</v>
      </c>
      <c r="K16" s="340">
        <f>I15*K15</f>
        <v>0</v>
      </c>
      <c r="L16" s="340">
        <f>I15*L15</f>
        <v>0</v>
      </c>
    </row>
    <row r="17" spans="1:12" s="92" customFormat="1" ht="15" customHeight="1" hidden="1">
      <c r="A17" s="442" t="s">
        <v>88</v>
      </c>
      <c r="B17" s="449" t="e">
        <f>VLOOKUP(A17,Resumo!$A$11:$D$618,2,FALSE)</f>
        <v>#N/A</v>
      </c>
      <c r="C17" s="330"/>
      <c r="D17" s="330"/>
      <c r="E17" s="330"/>
      <c r="F17" s="330"/>
      <c r="G17" s="450" t="e">
        <f>VLOOKUP(A17,Resumo!$A$11:$E$22,6,FALSE)</f>
        <v>#N/A</v>
      </c>
      <c r="H17" s="447">
        <f>VLOOKUP(A17,'[3]Resumo'!$A$11:$H$645,8,FALSE)</f>
        <v>264641.41</v>
      </c>
      <c r="I17" s="341">
        <v>0.35</v>
      </c>
      <c r="J17" s="341">
        <v>0.65</v>
      </c>
      <c r="K17" s="341">
        <v>0.65</v>
      </c>
      <c r="L17" s="341">
        <v>0.65</v>
      </c>
    </row>
    <row r="18" spans="1:12" s="92" customFormat="1" ht="15" customHeight="1" hidden="1">
      <c r="A18" s="442"/>
      <c r="B18" s="449"/>
      <c r="C18" s="330"/>
      <c r="D18" s="330"/>
      <c r="E18" s="330"/>
      <c r="F18" s="330"/>
      <c r="G18" s="450"/>
      <c r="H18" s="447"/>
      <c r="I18" s="340">
        <f>H17*I17</f>
        <v>92624.49</v>
      </c>
      <c r="J18" s="340">
        <f>H17*J17</f>
        <v>172016.92</v>
      </c>
      <c r="K18" s="340">
        <f>I17*K17</f>
        <v>0.23</v>
      </c>
      <c r="L18" s="340">
        <f>I17*L17</f>
        <v>0.23</v>
      </c>
    </row>
    <row r="19" spans="1:12" s="92" customFormat="1" ht="15" customHeight="1" hidden="1">
      <c r="A19" s="442" t="s">
        <v>89</v>
      </c>
      <c r="B19" s="449" t="e">
        <f>VLOOKUP(A19,Resumo!$A$11:$D$618,2,FALSE)</f>
        <v>#N/A</v>
      </c>
      <c r="C19" s="330"/>
      <c r="D19" s="330"/>
      <c r="E19" s="330"/>
      <c r="F19" s="330"/>
      <c r="G19" s="450" t="e">
        <f>VLOOKUP(A19,Resumo!$A$11:$E$22,6,FALSE)</f>
        <v>#N/A</v>
      </c>
      <c r="H19" s="447">
        <f>VLOOKUP(A19,'[3]Resumo'!$A$11:$H$645,8,FALSE)</f>
        <v>4638.04</v>
      </c>
      <c r="I19" s="341">
        <v>0.5</v>
      </c>
      <c r="J19" s="341">
        <v>0.5</v>
      </c>
      <c r="K19" s="341">
        <v>0.5</v>
      </c>
      <c r="L19" s="341">
        <v>0.5</v>
      </c>
    </row>
    <row r="20" spans="1:12" s="92" customFormat="1" ht="15" customHeight="1" hidden="1">
      <c r="A20" s="442"/>
      <c r="B20" s="449"/>
      <c r="C20" s="330"/>
      <c r="D20" s="330"/>
      <c r="E20" s="330"/>
      <c r="F20" s="330"/>
      <c r="G20" s="450"/>
      <c r="H20" s="447"/>
      <c r="I20" s="340">
        <f>H19*I19</f>
        <v>2319.02</v>
      </c>
      <c r="J20" s="340">
        <f>H19*J19</f>
        <v>2319.02</v>
      </c>
      <c r="K20" s="340">
        <f>I19*K19</f>
        <v>0.25</v>
      </c>
      <c r="L20" s="340">
        <f>I19*L19</f>
        <v>0.25</v>
      </c>
    </row>
    <row r="21" spans="1:12" s="92" customFormat="1" ht="15" customHeight="1" hidden="1">
      <c r="A21" s="442" t="s">
        <v>90</v>
      </c>
      <c r="B21" s="449" t="e">
        <f>VLOOKUP(A21,Resumo!$A$11:$D$618,2,FALSE)</f>
        <v>#N/A</v>
      </c>
      <c r="C21" s="330"/>
      <c r="D21" s="330"/>
      <c r="E21" s="330"/>
      <c r="F21" s="330"/>
      <c r="G21" s="450" t="e">
        <f>VLOOKUP(A21,Resumo!$A$11:$E$22,6,FALSE)</f>
        <v>#N/A</v>
      </c>
      <c r="H21" s="447">
        <f>VLOOKUP(A21,'[3]Resumo'!$A$11:$H$645,8,FALSE)</f>
        <v>39579.44</v>
      </c>
      <c r="I21" s="342"/>
      <c r="J21" s="341">
        <v>0.5</v>
      </c>
      <c r="K21" s="341">
        <v>0.5</v>
      </c>
      <c r="L21" s="341">
        <v>0.5</v>
      </c>
    </row>
    <row r="22" spans="1:12" s="92" customFormat="1" ht="15" customHeight="1" hidden="1">
      <c r="A22" s="442"/>
      <c r="B22" s="449"/>
      <c r="C22" s="330"/>
      <c r="D22" s="330"/>
      <c r="E22" s="330"/>
      <c r="F22" s="330"/>
      <c r="G22" s="450"/>
      <c r="H22" s="447"/>
      <c r="I22" s="340">
        <f>H21*I21</f>
        <v>0</v>
      </c>
      <c r="J22" s="340">
        <f>H21*J21</f>
        <v>19789.72</v>
      </c>
      <c r="K22" s="340">
        <f>I21*K21</f>
        <v>0</v>
      </c>
      <c r="L22" s="340">
        <f>I21*L21</f>
        <v>0</v>
      </c>
    </row>
    <row r="23" spans="1:12" s="92" customFormat="1" ht="15" customHeight="1" hidden="1">
      <c r="A23" s="442" t="s">
        <v>91</v>
      </c>
      <c r="B23" s="449" t="e">
        <f>VLOOKUP(A23,Resumo!$A$11:$D$618,2,FALSE)</f>
        <v>#N/A</v>
      </c>
      <c r="C23" s="330"/>
      <c r="D23" s="330"/>
      <c r="E23" s="330"/>
      <c r="F23" s="330"/>
      <c r="G23" s="450" t="e">
        <f>VLOOKUP(A23,Resumo!$A$11:$E$22,6,FALSE)</f>
        <v>#N/A</v>
      </c>
      <c r="H23" s="447">
        <f>VLOOKUP(A23,'[3]Resumo'!$A$11:$H$645,8,FALSE)</f>
        <v>10604.09</v>
      </c>
      <c r="I23" s="342"/>
      <c r="J23" s="341">
        <v>0.8</v>
      </c>
      <c r="K23" s="341">
        <v>0.8</v>
      </c>
      <c r="L23" s="341">
        <v>0.8</v>
      </c>
    </row>
    <row r="24" spans="1:12" s="92" customFormat="1" ht="15" customHeight="1" hidden="1">
      <c r="A24" s="442"/>
      <c r="B24" s="449"/>
      <c r="C24" s="330"/>
      <c r="D24" s="330"/>
      <c r="E24" s="330"/>
      <c r="F24" s="330"/>
      <c r="G24" s="450"/>
      <c r="H24" s="447"/>
      <c r="I24" s="340">
        <f>H23*I23</f>
        <v>0</v>
      </c>
      <c r="J24" s="340">
        <f>H23*J23</f>
        <v>8483.27</v>
      </c>
      <c r="K24" s="340">
        <f>I23*K23</f>
        <v>0</v>
      </c>
      <c r="L24" s="340">
        <f>I23*L23</f>
        <v>0</v>
      </c>
    </row>
    <row r="25" spans="1:12" s="92" customFormat="1" ht="15" customHeight="1" hidden="1">
      <c r="A25" s="442" t="s">
        <v>92</v>
      </c>
      <c r="B25" s="449" t="e">
        <f>VLOOKUP(A25,Resumo!$A$11:$D$618,2,FALSE)</f>
        <v>#N/A</v>
      </c>
      <c r="C25" s="330"/>
      <c r="D25" s="330"/>
      <c r="E25" s="330"/>
      <c r="F25" s="330"/>
      <c r="G25" s="450" t="e">
        <f>VLOOKUP(A25,Resumo!$A$11:$E$22,6,FALSE)</f>
        <v>#N/A</v>
      </c>
      <c r="H25" s="447">
        <f>VLOOKUP(A25,'[3]Resumo'!$A$11:$H$645,8,FALSE)</f>
        <v>60272.49</v>
      </c>
      <c r="I25" s="342"/>
      <c r="J25" s="341">
        <v>0.3</v>
      </c>
      <c r="K25" s="341">
        <v>0.3</v>
      </c>
      <c r="L25" s="341">
        <v>0.3</v>
      </c>
    </row>
    <row r="26" spans="1:12" s="92" customFormat="1" ht="15" customHeight="1" hidden="1">
      <c r="A26" s="442"/>
      <c r="B26" s="449"/>
      <c r="C26" s="330"/>
      <c r="D26" s="330"/>
      <c r="E26" s="330"/>
      <c r="F26" s="330"/>
      <c r="G26" s="450"/>
      <c r="H26" s="447"/>
      <c r="I26" s="340">
        <f>H25*I25</f>
        <v>0</v>
      </c>
      <c r="J26" s="340">
        <f>H25*J25</f>
        <v>18081.75</v>
      </c>
      <c r="K26" s="340">
        <f>I25*K25</f>
        <v>0</v>
      </c>
      <c r="L26" s="340">
        <f>I25*L25</f>
        <v>0</v>
      </c>
    </row>
    <row r="27" spans="1:12" s="92" customFormat="1" ht="15" customHeight="1" hidden="1">
      <c r="A27" s="442" t="s">
        <v>93</v>
      </c>
      <c r="B27" s="449" t="e">
        <f>VLOOKUP(A27,Resumo!$A$11:$D$618,2,FALSE)</f>
        <v>#N/A</v>
      </c>
      <c r="C27" s="330"/>
      <c r="D27" s="330"/>
      <c r="E27" s="330"/>
      <c r="F27" s="330"/>
      <c r="G27" s="450" t="e">
        <f>VLOOKUP(A27,Resumo!$A$11:$E$22,6,FALSE)</f>
        <v>#N/A</v>
      </c>
      <c r="H27" s="447">
        <f>VLOOKUP(A27,'[3]Resumo'!$A$11:$H$645,8,FALSE)</f>
        <v>37513.41</v>
      </c>
      <c r="I27" s="341"/>
      <c r="J27" s="341">
        <v>0.6</v>
      </c>
      <c r="K27" s="341">
        <v>0.6</v>
      </c>
      <c r="L27" s="341">
        <v>0.6</v>
      </c>
    </row>
    <row r="28" spans="1:12" s="92" customFormat="1" ht="15" customHeight="1" hidden="1">
      <c r="A28" s="442"/>
      <c r="B28" s="449"/>
      <c r="C28" s="330"/>
      <c r="D28" s="330"/>
      <c r="E28" s="330"/>
      <c r="F28" s="330"/>
      <c r="G28" s="450"/>
      <c r="H28" s="447"/>
      <c r="I28" s="340">
        <f>H27*I27</f>
        <v>0</v>
      </c>
      <c r="J28" s="340">
        <f>H27*J27</f>
        <v>22508.05</v>
      </c>
      <c r="K28" s="340">
        <f>I27*K27</f>
        <v>0</v>
      </c>
      <c r="L28" s="340">
        <f>I27*L27</f>
        <v>0</v>
      </c>
    </row>
    <row r="29" spans="1:12" s="92" customFormat="1" ht="15" customHeight="1" hidden="1">
      <c r="A29" s="442" t="s">
        <v>94</v>
      </c>
      <c r="B29" s="449" t="e">
        <f>VLOOKUP(A29,Resumo!$A$11:$D$618,2,FALSE)</f>
        <v>#N/A</v>
      </c>
      <c r="C29" s="330"/>
      <c r="D29" s="330"/>
      <c r="E29" s="330"/>
      <c r="F29" s="330"/>
      <c r="G29" s="450" t="e">
        <f>VLOOKUP(A29,Resumo!$A$11:$E$22,6,FALSE)</f>
        <v>#N/A</v>
      </c>
      <c r="H29" s="447">
        <f>VLOOKUP(A29,'[3]Resumo'!$A$11:$H$645,8,FALSE)</f>
        <v>10993.01</v>
      </c>
      <c r="I29" s="341"/>
      <c r="J29" s="341">
        <v>1</v>
      </c>
      <c r="K29" s="341">
        <v>1</v>
      </c>
      <c r="L29" s="341">
        <v>1</v>
      </c>
    </row>
    <row r="30" spans="1:12" s="92" customFormat="1" ht="15" customHeight="1" hidden="1">
      <c r="A30" s="442"/>
      <c r="B30" s="449"/>
      <c r="C30" s="330"/>
      <c r="D30" s="330"/>
      <c r="E30" s="330"/>
      <c r="F30" s="330"/>
      <c r="G30" s="450"/>
      <c r="H30" s="447"/>
      <c r="I30" s="340">
        <f>H29*I29</f>
        <v>0</v>
      </c>
      <c r="J30" s="340">
        <f>H29*J29</f>
        <v>10993.01</v>
      </c>
      <c r="K30" s="340">
        <f>I29*K29</f>
        <v>0</v>
      </c>
      <c r="L30" s="340">
        <f>I29*L29</f>
        <v>0</v>
      </c>
    </row>
    <row r="31" spans="1:12" s="92" customFormat="1" ht="15" customHeight="1" hidden="1">
      <c r="A31" s="442" t="s">
        <v>95</v>
      </c>
      <c r="B31" s="449" t="e">
        <f>VLOOKUP(A31,Resumo!$A$11:$D$618,2,FALSE)</f>
        <v>#N/A</v>
      </c>
      <c r="C31" s="330"/>
      <c r="D31" s="330"/>
      <c r="E31" s="330"/>
      <c r="F31" s="330"/>
      <c r="G31" s="450" t="e">
        <f>VLOOKUP(A31,Resumo!$A$11:$E$22,6,FALSE)</f>
        <v>#N/A</v>
      </c>
      <c r="H31" s="447">
        <f>VLOOKUP(A31,'[3]Resumo'!$A$11:$H$645,8,FALSE)</f>
        <v>26135.21</v>
      </c>
      <c r="I31" s="341"/>
      <c r="J31" s="341"/>
      <c r="K31" s="341"/>
      <c r="L31" s="341"/>
    </row>
    <row r="32" spans="1:12" s="92" customFormat="1" ht="15" customHeight="1" hidden="1">
      <c r="A32" s="442"/>
      <c r="B32" s="449"/>
      <c r="C32" s="330"/>
      <c r="D32" s="330"/>
      <c r="E32" s="330"/>
      <c r="F32" s="330"/>
      <c r="G32" s="450"/>
      <c r="H32" s="447"/>
      <c r="I32" s="340">
        <f>H31*I31</f>
        <v>0</v>
      </c>
      <c r="J32" s="340">
        <f>H31*J31</f>
        <v>0</v>
      </c>
      <c r="K32" s="340">
        <f>I31*K31</f>
        <v>0</v>
      </c>
      <c r="L32" s="340">
        <f>I31*L31</f>
        <v>0</v>
      </c>
    </row>
    <row r="33" spans="1:12" s="92" customFormat="1" ht="15" customHeight="1" hidden="1">
      <c r="A33" s="442" t="s">
        <v>96</v>
      </c>
      <c r="B33" s="449" t="e">
        <f>VLOOKUP(A33,Resumo!$A$11:$D$618,2,FALSE)</f>
        <v>#N/A</v>
      </c>
      <c r="C33" s="330"/>
      <c r="D33" s="330"/>
      <c r="E33" s="330"/>
      <c r="F33" s="330"/>
      <c r="G33" s="450" t="e">
        <f>VLOOKUP(A33,Resumo!$A$11:$E$22,6,FALSE)</f>
        <v>#N/A</v>
      </c>
      <c r="H33" s="447">
        <f>VLOOKUP(A33,'[3]Resumo'!$A$11:$H$645,8,FALSE)</f>
        <v>14357.91</v>
      </c>
      <c r="I33" s="342"/>
      <c r="J33" s="341"/>
      <c r="K33" s="341"/>
      <c r="L33" s="341"/>
    </row>
    <row r="34" spans="1:12" s="92" customFormat="1" ht="15" customHeight="1" hidden="1">
      <c r="A34" s="442"/>
      <c r="B34" s="449"/>
      <c r="C34" s="330"/>
      <c r="D34" s="330"/>
      <c r="E34" s="330"/>
      <c r="F34" s="330"/>
      <c r="G34" s="450"/>
      <c r="H34" s="447"/>
      <c r="I34" s="340">
        <f>H33*I33</f>
        <v>0</v>
      </c>
      <c r="J34" s="340">
        <f>H33*J33</f>
        <v>0</v>
      </c>
      <c r="K34" s="340">
        <f>I33*K33</f>
        <v>0</v>
      </c>
      <c r="L34" s="340">
        <f>I33*L33</f>
        <v>0</v>
      </c>
    </row>
    <row r="35" spans="1:12" s="92" customFormat="1" ht="15" customHeight="1" hidden="1">
      <c r="A35" s="442" t="s">
        <v>97</v>
      </c>
      <c r="B35" s="449" t="e">
        <f>VLOOKUP(A35,Resumo!$A$11:$D$618,2,FALSE)</f>
        <v>#N/A</v>
      </c>
      <c r="C35" s="330"/>
      <c r="D35" s="330"/>
      <c r="E35" s="330"/>
      <c r="F35" s="330"/>
      <c r="G35" s="450" t="e">
        <f>VLOOKUP(A35,Resumo!$A$11:$E$22,6,FALSE)</f>
        <v>#N/A</v>
      </c>
      <c r="H35" s="447">
        <f>VLOOKUP(A35,'[3]Resumo'!$A$11:$H$645,8,FALSE)</f>
        <v>34247.26</v>
      </c>
      <c r="I35" s="342"/>
      <c r="J35" s="341"/>
      <c r="K35" s="341"/>
      <c r="L35" s="341"/>
    </row>
    <row r="36" spans="1:12" s="92" customFormat="1" ht="15" customHeight="1" hidden="1">
      <c r="A36" s="442"/>
      <c r="B36" s="449"/>
      <c r="C36" s="330"/>
      <c r="D36" s="330"/>
      <c r="E36" s="330"/>
      <c r="F36" s="330"/>
      <c r="G36" s="450"/>
      <c r="H36" s="447"/>
      <c r="I36" s="340">
        <f>H35*I35</f>
        <v>0</v>
      </c>
      <c r="J36" s="340">
        <f>H35*J35</f>
        <v>0</v>
      </c>
      <c r="K36" s="340">
        <f>I35*K35</f>
        <v>0</v>
      </c>
      <c r="L36" s="340">
        <f>I35*L35</f>
        <v>0</v>
      </c>
    </row>
    <row r="37" spans="1:12" s="92" customFormat="1" ht="15" customHeight="1" hidden="1">
      <c r="A37" s="442" t="s">
        <v>98</v>
      </c>
      <c r="B37" s="449" t="e">
        <f>VLOOKUP(A37,Resumo!$A$11:$D$618,2,FALSE)</f>
        <v>#N/A</v>
      </c>
      <c r="C37" s="330"/>
      <c r="D37" s="330"/>
      <c r="E37" s="330"/>
      <c r="F37" s="330"/>
      <c r="G37" s="450" t="e">
        <f>VLOOKUP(A37,Resumo!$A$11:$E$22,6,FALSE)</f>
        <v>#N/A</v>
      </c>
      <c r="H37" s="447">
        <f>VLOOKUP(A37,'[3]Resumo'!$A$11:$H$645,8,FALSE)</f>
        <v>10433.01</v>
      </c>
      <c r="I37" s="341"/>
      <c r="J37" s="341"/>
      <c r="K37" s="341"/>
      <c r="L37" s="341"/>
    </row>
    <row r="38" spans="1:12" s="92" customFormat="1" ht="15" customHeight="1" hidden="1">
      <c r="A38" s="442"/>
      <c r="B38" s="449"/>
      <c r="C38" s="330"/>
      <c r="D38" s="330"/>
      <c r="E38" s="330"/>
      <c r="F38" s="330"/>
      <c r="G38" s="450"/>
      <c r="H38" s="447"/>
      <c r="I38" s="340">
        <f>H37*I37</f>
        <v>0</v>
      </c>
      <c r="J38" s="340">
        <f>H37*J37</f>
        <v>0</v>
      </c>
      <c r="K38" s="340">
        <f>I37*K37</f>
        <v>0</v>
      </c>
      <c r="L38" s="340">
        <f>I37*L37</f>
        <v>0</v>
      </c>
    </row>
    <row r="39" spans="1:12" s="92" customFormat="1" ht="15" customHeight="1" hidden="1">
      <c r="A39" s="442" t="s">
        <v>99</v>
      </c>
      <c r="B39" s="449" t="e">
        <f>VLOOKUP(A39,Resumo!$A$11:$D$618,2,FALSE)</f>
        <v>#N/A</v>
      </c>
      <c r="C39" s="330"/>
      <c r="D39" s="330"/>
      <c r="E39" s="330"/>
      <c r="F39" s="330"/>
      <c r="G39" s="450" t="e">
        <f>VLOOKUP(A39,Resumo!$A$11:$E$22,6,FALSE)</f>
        <v>#N/A</v>
      </c>
      <c r="H39" s="447">
        <f>VLOOKUP(A39,'[3]Resumo'!$A$11:$H$645,8,FALSE)</f>
        <v>12756.02</v>
      </c>
      <c r="I39" s="341"/>
      <c r="J39" s="341"/>
      <c r="K39" s="341"/>
      <c r="L39" s="341"/>
    </row>
    <row r="40" spans="1:12" s="92" customFormat="1" ht="15" customHeight="1" hidden="1">
      <c r="A40" s="442"/>
      <c r="B40" s="449"/>
      <c r="C40" s="330"/>
      <c r="D40" s="330"/>
      <c r="E40" s="330"/>
      <c r="F40" s="330"/>
      <c r="G40" s="450"/>
      <c r="H40" s="447"/>
      <c r="I40" s="340">
        <f>H39*I39</f>
        <v>0</v>
      </c>
      <c r="J40" s="340">
        <f>H39*J39</f>
        <v>0</v>
      </c>
      <c r="K40" s="340">
        <f>I39*K39</f>
        <v>0</v>
      </c>
      <c r="L40" s="340">
        <f>I39*L39</f>
        <v>0</v>
      </c>
    </row>
    <row r="41" spans="1:12" s="92" customFormat="1" ht="15" customHeight="1" hidden="1">
      <c r="A41" s="442" t="s">
        <v>100</v>
      </c>
      <c r="B41" s="449" t="e">
        <f>VLOOKUP(A41,Resumo!$A$11:$D$618,2,FALSE)</f>
        <v>#N/A</v>
      </c>
      <c r="C41" s="330"/>
      <c r="D41" s="330"/>
      <c r="E41" s="330"/>
      <c r="F41" s="330"/>
      <c r="G41" s="450" t="e">
        <f>VLOOKUP(A41,Resumo!$A$11:$E$22,6,FALSE)</f>
        <v>#N/A</v>
      </c>
      <c r="H41" s="447">
        <f>VLOOKUP(A41,'[3]Resumo'!$A$11:$H$645,8,FALSE)</f>
        <v>7336.54</v>
      </c>
      <c r="I41" s="341"/>
      <c r="J41" s="341"/>
      <c r="K41" s="341"/>
      <c r="L41" s="341"/>
    </row>
    <row r="42" spans="1:12" s="92" customFormat="1" ht="15" customHeight="1" hidden="1" thickBot="1">
      <c r="A42" s="442"/>
      <c r="B42" s="449"/>
      <c r="C42" s="330"/>
      <c r="D42" s="330"/>
      <c r="E42" s="330"/>
      <c r="F42" s="330"/>
      <c r="G42" s="450"/>
      <c r="H42" s="447"/>
      <c r="I42" s="340">
        <f>H41*I41</f>
        <v>0</v>
      </c>
      <c r="J42" s="340">
        <f>H41*J41</f>
        <v>0</v>
      </c>
      <c r="K42" s="340">
        <f>I41*K41</f>
        <v>0</v>
      </c>
      <c r="L42" s="340">
        <f>I41*L41</f>
        <v>0</v>
      </c>
    </row>
    <row r="43" spans="1:12" s="90" customFormat="1" ht="15" customHeight="1">
      <c r="A43" s="451">
        <v>2</v>
      </c>
      <c r="B43" s="449" t="str">
        <f>VLOOKUP(A43,Resumo!$A$11:$D$618,2,FALSE)</f>
        <v>MOVIMENTO DE TERRA</v>
      </c>
      <c r="C43" s="334"/>
      <c r="D43" s="334"/>
      <c r="E43" s="334"/>
      <c r="F43" s="334"/>
      <c r="G43" s="450">
        <f>Resumo!D12</f>
        <v>0.0308</v>
      </c>
      <c r="H43" s="335">
        <f>SUM(I43:J43)</f>
        <v>0.7</v>
      </c>
      <c r="I43" s="336"/>
      <c r="J43" s="336">
        <v>0.7</v>
      </c>
      <c r="K43" s="336">
        <v>0.3</v>
      </c>
      <c r="L43" s="336"/>
    </row>
    <row r="44" spans="1:12" s="90" customFormat="1" ht="15" customHeight="1">
      <c r="A44" s="451"/>
      <c r="B44" s="449"/>
      <c r="C44" s="334"/>
      <c r="D44" s="334"/>
      <c r="E44" s="334"/>
      <c r="F44" s="334"/>
      <c r="G44" s="450"/>
      <c r="H44" s="337">
        <f>Resumo!F12</f>
        <v>5913.29</v>
      </c>
      <c r="I44" s="338">
        <f>$H$44*I43</f>
        <v>0</v>
      </c>
      <c r="J44" s="338">
        <f>$H$44*J43</f>
        <v>4139.3</v>
      </c>
      <c r="K44" s="338">
        <f>$H$44*K43</f>
        <v>1773.99</v>
      </c>
      <c r="L44" s="338">
        <f>$H$44*L43</f>
        <v>0</v>
      </c>
    </row>
    <row r="45" spans="1:12" s="92" customFormat="1" ht="15" customHeight="1" hidden="1">
      <c r="A45" s="442" t="s">
        <v>101</v>
      </c>
      <c r="B45" s="449" t="e">
        <f>VLOOKUP(A45,Resumo!$A$11:$D$618,2,FALSE)</f>
        <v>#N/A</v>
      </c>
      <c r="C45" s="330"/>
      <c r="D45" s="330"/>
      <c r="E45" s="330"/>
      <c r="F45" s="330"/>
      <c r="G45" s="450" t="e">
        <f>VLOOKUP(A45,Resumo!$A$11:$E$22,6,FALSE)</f>
        <v>#N/A</v>
      </c>
      <c r="H45" s="447">
        <f>VLOOKUP(A45,'[3]Resumo'!$A$11:$H$645,8,FALSE)</f>
        <v>37193.94</v>
      </c>
      <c r="I45" s="339"/>
      <c r="J45" s="339">
        <v>1</v>
      </c>
      <c r="K45" s="339">
        <v>1</v>
      </c>
      <c r="L45" s="339">
        <v>1</v>
      </c>
    </row>
    <row r="46" spans="1:12" s="92" customFormat="1" ht="15" customHeight="1" hidden="1">
      <c r="A46" s="442"/>
      <c r="B46" s="449"/>
      <c r="C46" s="330"/>
      <c r="D46" s="330"/>
      <c r="E46" s="330"/>
      <c r="F46" s="330"/>
      <c r="G46" s="450"/>
      <c r="H46" s="447"/>
      <c r="I46" s="340">
        <f>$H45*I45</f>
        <v>0</v>
      </c>
      <c r="J46" s="340">
        <f>$H45*J45</f>
        <v>37193.94</v>
      </c>
      <c r="K46" s="340">
        <f>$H45*K45</f>
        <v>37193.94</v>
      </c>
      <c r="L46" s="340">
        <f>$H45*L45</f>
        <v>37193.94</v>
      </c>
    </row>
    <row r="47" spans="1:12" s="92" customFormat="1" ht="15" customHeight="1" hidden="1">
      <c r="A47" s="442" t="s">
        <v>102</v>
      </c>
      <c r="B47" s="449" t="e">
        <f>VLOOKUP(A47,Resumo!$A$11:$D$618,2,FALSE)</f>
        <v>#N/A</v>
      </c>
      <c r="C47" s="330"/>
      <c r="D47" s="330"/>
      <c r="E47" s="330"/>
      <c r="F47" s="330"/>
      <c r="G47" s="450" t="e">
        <f>VLOOKUP(A47,Resumo!$A$11:$E$22,6,FALSE)</f>
        <v>#N/A</v>
      </c>
      <c r="H47" s="447">
        <f>VLOOKUP(A47,'[3]Resumo'!$A$11:$H$645,8,FALSE)</f>
        <v>18507.96</v>
      </c>
      <c r="I47" s="339"/>
      <c r="J47" s="339">
        <v>1</v>
      </c>
      <c r="K47" s="339">
        <v>1</v>
      </c>
      <c r="L47" s="339">
        <v>1</v>
      </c>
    </row>
    <row r="48" spans="1:12" s="92" customFormat="1" ht="15" customHeight="1" hidden="1">
      <c r="A48" s="442"/>
      <c r="B48" s="449"/>
      <c r="C48" s="330"/>
      <c r="D48" s="330"/>
      <c r="E48" s="330"/>
      <c r="F48" s="330"/>
      <c r="G48" s="450"/>
      <c r="H48" s="447"/>
      <c r="I48" s="340">
        <f>$H47*I47</f>
        <v>0</v>
      </c>
      <c r="J48" s="340">
        <f>$H47*J47</f>
        <v>18507.96</v>
      </c>
      <c r="K48" s="340">
        <f>$H47*K47</f>
        <v>18507.96</v>
      </c>
      <c r="L48" s="340">
        <f>$H47*L47</f>
        <v>18507.96</v>
      </c>
    </row>
    <row r="49" spans="1:12" s="92" customFormat="1" ht="15" customHeight="1" hidden="1">
      <c r="A49" s="442" t="s">
        <v>103</v>
      </c>
      <c r="B49" s="449" t="e">
        <f>VLOOKUP(A49,Resumo!$A$11:$D$618,2,FALSE)</f>
        <v>#N/A</v>
      </c>
      <c r="C49" s="330"/>
      <c r="D49" s="330"/>
      <c r="E49" s="330"/>
      <c r="F49" s="330"/>
      <c r="G49" s="450" t="e">
        <f>VLOOKUP(A49,Resumo!$A$11:$E$22,6,FALSE)</f>
        <v>#N/A</v>
      </c>
      <c r="H49" s="447">
        <f>VLOOKUP(A49,'[3]Resumo'!$A$11:$H$645,8,FALSE)</f>
        <v>601148.19</v>
      </c>
      <c r="I49" s="341"/>
      <c r="J49" s="341">
        <v>0.35</v>
      </c>
      <c r="K49" s="341">
        <v>0.35</v>
      </c>
      <c r="L49" s="341">
        <v>0.35</v>
      </c>
    </row>
    <row r="50" spans="1:12" s="92" customFormat="1" ht="15" customHeight="1" hidden="1">
      <c r="A50" s="442"/>
      <c r="B50" s="449"/>
      <c r="C50" s="330"/>
      <c r="D50" s="330"/>
      <c r="E50" s="330"/>
      <c r="F50" s="330"/>
      <c r="G50" s="450"/>
      <c r="H50" s="447"/>
      <c r="I50" s="340">
        <f>$H49*I49</f>
        <v>0</v>
      </c>
      <c r="J50" s="340">
        <f>$H49*J49</f>
        <v>210401.87</v>
      </c>
      <c r="K50" s="340">
        <f>$H49*K49</f>
        <v>210401.87</v>
      </c>
      <c r="L50" s="340">
        <f>$H49*L49</f>
        <v>210401.87</v>
      </c>
    </row>
    <row r="51" spans="1:12" s="92" customFormat="1" ht="15" customHeight="1" hidden="1">
      <c r="A51" s="442" t="s">
        <v>104</v>
      </c>
      <c r="B51" s="449" t="e">
        <f>VLOOKUP(A51,Resumo!$A$11:$D$618,2,FALSE)</f>
        <v>#N/A</v>
      </c>
      <c r="C51" s="330"/>
      <c r="D51" s="330"/>
      <c r="E51" s="330"/>
      <c r="F51" s="330"/>
      <c r="G51" s="450" t="e">
        <f>VLOOKUP(A51,Resumo!$A$11:$E$22,6,FALSE)</f>
        <v>#N/A</v>
      </c>
      <c r="H51" s="447">
        <f>VLOOKUP(A51,'[3]Resumo'!$A$11:$H$645,8,FALSE)</f>
        <v>4834.03</v>
      </c>
      <c r="I51" s="341"/>
      <c r="J51" s="341">
        <v>0.5</v>
      </c>
      <c r="K51" s="341">
        <v>0.5</v>
      </c>
      <c r="L51" s="341">
        <v>0.5</v>
      </c>
    </row>
    <row r="52" spans="1:12" s="92" customFormat="1" ht="15" customHeight="1" hidden="1">
      <c r="A52" s="442"/>
      <c r="B52" s="449"/>
      <c r="C52" s="330"/>
      <c r="D52" s="330"/>
      <c r="E52" s="330"/>
      <c r="F52" s="330"/>
      <c r="G52" s="450"/>
      <c r="H52" s="447"/>
      <c r="I52" s="340">
        <f>$H51*I51</f>
        <v>0</v>
      </c>
      <c r="J52" s="340">
        <f>$H51*J51</f>
        <v>2417.02</v>
      </c>
      <c r="K52" s="340">
        <f>$H51*K51</f>
        <v>2417.02</v>
      </c>
      <c r="L52" s="340">
        <f>$H51*L51</f>
        <v>2417.02</v>
      </c>
    </row>
    <row r="53" spans="1:12" s="92" customFormat="1" ht="15" customHeight="1" hidden="1">
      <c r="A53" s="442" t="s">
        <v>105</v>
      </c>
      <c r="B53" s="449" t="e">
        <f>VLOOKUP(A53,Resumo!$A$11:$D$618,2,FALSE)</f>
        <v>#N/A</v>
      </c>
      <c r="C53" s="330"/>
      <c r="D53" s="330"/>
      <c r="E53" s="330"/>
      <c r="F53" s="330"/>
      <c r="G53" s="450" t="e">
        <f>VLOOKUP(A53,Resumo!$A$11:$E$22,6,FALSE)</f>
        <v>#N/A</v>
      </c>
      <c r="H53" s="447">
        <f>VLOOKUP(A53,'[3]Resumo'!$A$11:$H$645,8,FALSE)</f>
        <v>51742.93</v>
      </c>
      <c r="I53" s="342"/>
      <c r="J53" s="342"/>
      <c r="K53" s="342"/>
      <c r="L53" s="342"/>
    </row>
    <row r="54" spans="1:12" s="92" customFormat="1" ht="15" customHeight="1" hidden="1">
      <c r="A54" s="442"/>
      <c r="B54" s="449"/>
      <c r="C54" s="330"/>
      <c r="D54" s="330"/>
      <c r="E54" s="330"/>
      <c r="F54" s="330"/>
      <c r="G54" s="450"/>
      <c r="H54" s="447"/>
      <c r="I54" s="340">
        <f>$H53*I53</f>
        <v>0</v>
      </c>
      <c r="J54" s="340">
        <f>$H53*J53</f>
        <v>0</v>
      </c>
      <c r="K54" s="340">
        <f>$H53*K53</f>
        <v>0</v>
      </c>
      <c r="L54" s="340">
        <f>$H53*L53</f>
        <v>0</v>
      </c>
    </row>
    <row r="55" spans="1:12" s="92" customFormat="1" ht="15" customHeight="1" hidden="1">
      <c r="A55" s="442" t="s">
        <v>106</v>
      </c>
      <c r="B55" s="449" t="e">
        <f>VLOOKUP(A55,Resumo!$A$11:$D$618,2,FALSE)</f>
        <v>#N/A</v>
      </c>
      <c r="C55" s="330"/>
      <c r="D55" s="330"/>
      <c r="E55" s="330"/>
      <c r="F55" s="330"/>
      <c r="G55" s="450" t="e">
        <f>VLOOKUP(A55,Resumo!$A$11:$E$22,6,FALSE)</f>
        <v>#N/A</v>
      </c>
      <c r="H55" s="447">
        <f>VLOOKUP(A55,'[3]Resumo'!$A$11:$H$645,8,FALSE)</f>
        <v>19504.54</v>
      </c>
      <c r="I55" s="342"/>
      <c r="J55" s="342"/>
      <c r="K55" s="342"/>
      <c r="L55" s="342"/>
    </row>
    <row r="56" spans="1:12" s="92" customFormat="1" ht="15" customHeight="1" hidden="1">
      <c r="A56" s="442"/>
      <c r="B56" s="449"/>
      <c r="C56" s="330"/>
      <c r="D56" s="330"/>
      <c r="E56" s="330"/>
      <c r="F56" s="330"/>
      <c r="G56" s="450"/>
      <c r="H56" s="447"/>
      <c r="I56" s="340">
        <f>$H55*I55</f>
        <v>0</v>
      </c>
      <c r="J56" s="340">
        <f>$H55*J55</f>
        <v>0</v>
      </c>
      <c r="K56" s="340">
        <f>$H55*K55</f>
        <v>0</v>
      </c>
      <c r="L56" s="340">
        <f>$H55*L55</f>
        <v>0</v>
      </c>
    </row>
    <row r="57" spans="1:12" s="92" customFormat="1" ht="15" customHeight="1" hidden="1">
      <c r="A57" s="442" t="s">
        <v>107</v>
      </c>
      <c r="B57" s="449" t="e">
        <f>VLOOKUP(A57,Resumo!$A$11:$D$618,2,FALSE)</f>
        <v>#N/A</v>
      </c>
      <c r="C57" s="330"/>
      <c r="D57" s="330"/>
      <c r="E57" s="330"/>
      <c r="F57" s="330"/>
      <c r="G57" s="450" t="e">
        <f>VLOOKUP(A57,Resumo!$A$11:$E$22,6,FALSE)</f>
        <v>#N/A</v>
      </c>
      <c r="H57" s="447">
        <f>VLOOKUP(A57,'[3]Resumo'!$A$11:$H$645,8,FALSE)</f>
        <v>91880.74</v>
      </c>
      <c r="I57" s="342"/>
      <c r="J57" s="342"/>
      <c r="K57" s="342"/>
      <c r="L57" s="342"/>
    </row>
    <row r="58" spans="1:12" s="92" customFormat="1" ht="15" customHeight="1" hidden="1">
      <c r="A58" s="442"/>
      <c r="B58" s="449"/>
      <c r="C58" s="330"/>
      <c r="D58" s="330"/>
      <c r="E58" s="330"/>
      <c r="F58" s="330"/>
      <c r="G58" s="450"/>
      <c r="H58" s="447"/>
      <c r="I58" s="340">
        <f>$H57*I57</f>
        <v>0</v>
      </c>
      <c r="J58" s="340">
        <f>$H57*J57</f>
        <v>0</v>
      </c>
      <c r="K58" s="340">
        <f>$H57*K57</f>
        <v>0</v>
      </c>
      <c r="L58" s="340">
        <f>$H57*L57</f>
        <v>0</v>
      </c>
    </row>
    <row r="59" spans="1:12" s="92" customFormat="1" ht="15" customHeight="1" hidden="1">
      <c r="A59" s="442" t="s">
        <v>108</v>
      </c>
      <c r="B59" s="449" t="e">
        <f>VLOOKUP(A59,Resumo!$A$11:$D$618,2,FALSE)</f>
        <v>#N/A</v>
      </c>
      <c r="C59" s="330"/>
      <c r="D59" s="330"/>
      <c r="E59" s="330"/>
      <c r="F59" s="330"/>
      <c r="G59" s="450" t="e">
        <f>VLOOKUP(A59,Resumo!$A$11:$E$22,6,FALSE)</f>
        <v>#N/A</v>
      </c>
      <c r="H59" s="447">
        <f>VLOOKUP(A59,'[3]Resumo'!$A$11:$H$645,8,FALSE)</f>
        <v>87710.16</v>
      </c>
      <c r="I59" s="341"/>
      <c r="J59" s="341"/>
      <c r="K59" s="341"/>
      <c r="L59" s="341"/>
    </row>
    <row r="60" spans="1:12" s="92" customFormat="1" ht="15" customHeight="1" hidden="1">
      <c r="A60" s="442"/>
      <c r="B60" s="449"/>
      <c r="C60" s="330"/>
      <c r="D60" s="330"/>
      <c r="E60" s="330"/>
      <c r="F60" s="330"/>
      <c r="G60" s="450"/>
      <c r="H60" s="447"/>
      <c r="I60" s="340">
        <f>$H59*I59</f>
        <v>0</v>
      </c>
      <c r="J60" s="340">
        <f>$H59*J59</f>
        <v>0</v>
      </c>
      <c r="K60" s="340">
        <f>$H59*K59</f>
        <v>0</v>
      </c>
      <c r="L60" s="340">
        <f>$H59*L59</f>
        <v>0</v>
      </c>
    </row>
    <row r="61" spans="1:12" s="92" customFormat="1" ht="15" customHeight="1" hidden="1">
      <c r="A61" s="442" t="s">
        <v>109</v>
      </c>
      <c r="B61" s="449" t="e">
        <f>VLOOKUP(A61,Resumo!$A$11:$D$618,2,FALSE)</f>
        <v>#N/A</v>
      </c>
      <c r="C61" s="330"/>
      <c r="D61" s="330"/>
      <c r="E61" s="330"/>
      <c r="F61" s="330"/>
      <c r="G61" s="450" t="e">
        <f>VLOOKUP(A61,Resumo!$A$11:$E$22,6,FALSE)</f>
        <v>#N/A</v>
      </c>
      <c r="H61" s="447">
        <f>VLOOKUP(A61,'[3]Resumo'!$A$11:$H$645,8,FALSE)</f>
        <v>16106.92</v>
      </c>
      <c r="I61" s="341"/>
      <c r="J61" s="341"/>
      <c r="K61" s="341"/>
      <c r="L61" s="341"/>
    </row>
    <row r="62" spans="1:12" s="92" customFormat="1" ht="15" customHeight="1" hidden="1">
      <c r="A62" s="442"/>
      <c r="B62" s="449"/>
      <c r="C62" s="330"/>
      <c r="D62" s="330"/>
      <c r="E62" s="330"/>
      <c r="F62" s="330"/>
      <c r="G62" s="450"/>
      <c r="H62" s="447"/>
      <c r="I62" s="340">
        <f>$H61*I61</f>
        <v>0</v>
      </c>
      <c r="J62" s="340">
        <f>$H61*J61</f>
        <v>0</v>
      </c>
      <c r="K62" s="340">
        <f>$H61*K61</f>
        <v>0</v>
      </c>
      <c r="L62" s="340">
        <f>$H61*L61</f>
        <v>0</v>
      </c>
    </row>
    <row r="63" spans="1:12" s="92" customFormat="1" ht="15" customHeight="1" hidden="1">
      <c r="A63" s="442" t="s">
        <v>110</v>
      </c>
      <c r="B63" s="449" t="e">
        <f>VLOOKUP(A63,Resumo!$A$11:$D$618,2,FALSE)</f>
        <v>#N/A</v>
      </c>
      <c r="C63" s="330"/>
      <c r="D63" s="330"/>
      <c r="E63" s="330"/>
      <c r="F63" s="330"/>
      <c r="G63" s="450" t="e">
        <f>VLOOKUP(A63,Resumo!$A$11:$E$22,6,FALSE)</f>
        <v>#N/A</v>
      </c>
      <c r="H63" s="447">
        <f>VLOOKUP(A63,'[3]Resumo'!$A$11:$H$645,8,FALSE)</f>
        <v>44960.29</v>
      </c>
      <c r="I63" s="341"/>
      <c r="J63" s="341"/>
      <c r="K63" s="341"/>
      <c r="L63" s="341"/>
    </row>
    <row r="64" spans="1:12" s="92" customFormat="1" ht="15" customHeight="1" hidden="1">
      <c r="A64" s="442"/>
      <c r="B64" s="449"/>
      <c r="C64" s="330"/>
      <c r="D64" s="330"/>
      <c r="E64" s="330"/>
      <c r="F64" s="330"/>
      <c r="G64" s="450"/>
      <c r="H64" s="447"/>
      <c r="I64" s="340">
        <f>$H63*I63</f>
        <v>0</v>
      </c>
      <c r="J64" s="340">
        <f>$H63*J63</f>
        <v>0</v>
      </c>
      <c r="K64" s="340">
        <f>$H63*K63</f>
        <v>0</v>
      </c>
      <c r="L64" s="340">
        <f>$H63*L63</f>
        <v>0</v>
      </c>
    </row>
    <row r="65" spans="1:12" s="92" customFormat="1" ht="15" customHeight="1" hidden="1">
      <c r="A65" s="442" t="s">
        <v>111</v>
      </c>
      <c r="B65" s="449" t="e">
        <f>VLOOKUP(A65,Resumo!$A$11:$D$618,2,FALSE)</f>
        <v>#N/A</v>
      </c>
      <c r="C65" s="330"/>
      <c r="D65" s="330"/>
      <c r="E65" s="330"/>
      <c r="F65" s="330"/>
      <c r="G65" s="450" t="e">
        <f>VLOOKUP(A65,Resumo!$A$11:$E$22,6,FALSE)</f>
        <v>#N/A</v>
      </c>
      <c r="H65" s="447">
        <f>VLOOKUP(A65,'[3]Resumo'!$A$11:$H$645,8,FALSE)</f>
        <v>16818.85</v>
      </c>
      <c r="I65" s="342"/>
      <c r="J65" s="342"/>
      <c r="K65" s="342"/>
      <c r="L65" s="342"/>
    </row>
    <row r="66" spans="1:12" s="92" customFormat="1" ht="15" customHeight="1" hidden="1">
      <c r="A66" s="442"/>
      <c r="B66" s="449"/>
      <c r="C66" s="330"/>
      <c r="D66" s="330"/>
      <c r="E66" s="330"/>
      <c r="F66" s="330"/>
      <c r="G66" s="450"/>
      <c r="H66" s="447"/>
      <c r="I66" s="340">
        <f>$H65*I65</f>
        <v>0</v>
      </c>
      <c r="J66" s="340">
        <f>$H65*J65</f>
        <v>0</v>
      </c>
      <c r="K66" s="340">
        <f>$H65*K65</f>
        <v>0</v>
      </c>
      <c r="L66" s="340">
        <f>$H65*L65</f>
        <v>0</v>
      </c>
    </row>
    <row r="67" spans="1:12" s="92" customFormat="1" ht="15" customHeight="1" hidden="1">
      <c r="A67" s="442" t="s">
        <v>112</v>
      </c>
      <c r="B67" s="449" t="e">
        <f>VLOOKUP(A67,Resumo!$A$11:$D$618,2,FALSE)</f>
        <v>#N/A</v>
      </c>
      <c r="C67" s="330"/>
      <c r="D67" s="330"/>
      <c r="E67" s="330"/>
      <c r="F67" s="330"/>
      <c r="G67" s="450" t="e">
        <f>VLOOKUP(A67,Resumo!$A$11:$E$22,6,FALSE)</f>
        <v>#N/A</v>
      </c>
      <c r="H67" s="447">
        <f>VLOOKUP(A67,'[3]Resumo'!$A$11:$H$645,8,FALSE)</f>
        <v>48886.77</v>
      </c>
      <c r="I67" s="342"/>
      <c r="J67" s="342"/>
      <c r="K67" s="342"/>
      <c r="L67" s="342"/>
    </row>
    <row r="68" spans="1:12" s="92" customFormat="1" ht="15" customHeight="1" hidden="1">
      <c r="A68" s="442"/>
      <c r="B68" s="449"/>
      <c r="C68" s="330"/>
      <c r="D68" s="330"/>
      <c r="E68" s="330"/>
      <c r="F68" s="330"/>
      <c r="G68" s="450"/>
      <c r="H68" s="447"/>
      <c r="I68" s="340">
        <f>$H67*I67</f>
        <v>0</v>
      </c>
      <c r="J68" s="340">
        <f>$H67*J67</f>
        <v>0</v>
      </c>
      <c r="K68" s="340">
        <f>$H67*K67</f>
        <v>0</v>
      </c>
      <c r="L68" s="340">
        <f>$H67*L67</f>
        <v>0</v>
      </c>
    </row>
    <row r="69" spans="1:12" s="92" customFormat="1" ht="15" customHeight="1" hidden="1">
      <c r="A69" s="442" t="s">
        <v>113</v>
      </c>
      <c r="B69" s="449" t="e">
        <f>VLOOKUP(A69,Resumo!$A$11:$D$618,2,FALSE)</f>
        <v>#N/A</v>
      </c>
      <c r="C69" s="330"/>
      <c r="D69" s="330"/>
      <c r="E69" s="330"/>
      <c r="F69" s="330"/>
      <c r="G69" s="450" t="e">
        <f>VLOOKUP(A69,Resumo!$A$11:$E$22,6,FALSE)</f>
        <v>#N/A</v>
      </c>
      <c r="H69" s="447">
        <f>VLOOKUP(A69,'[3]Resumo'!$A$11:$H$645,8,FALSE)</f>
        <v>8119.9</v>
      </c>
      <c r="I69" s="341"/>
      <c r="J69" s="341"/>
      <c r="K69" s="341"/>
      <c r="L69" s="341"/>
    </row>
    <row r="70" spans="1:12" s="92" customFormat="1" ht="15" customHeight="1" hidden="1">
      <c r="A70" s="442"/>
      <c r="B70" s="449"/>
      <c r="C70" s="330"/>
      <c r="D70" s="330"/>
      <c r="E70" s="330"/>
      <c r="F70" s="330"/>
      <c r="G70" s="450"/>
      <c r="H70" s="447"/>
      <c r="I70" s="340">
        <f>$H69*I69</f>
        <v>0</v>
      </c>
      <c r="J70" s="340">
        <f>$H69*J69</f>
        <v>0</v>
      </c>
      <c r="K70" s="340">
        <f>$H69*K69</f>
        <v>0</v>
      </c>
      <c r="L70" s="340">
        <f>$H69*L69</f>
        <v>0</v>
      </c>
    </row>
    <row r="71" spans="1:12" s="92" customFormat="1" ht="15" customHeight="1" hidden="1">
      <c r="A71" s="442" t="s">
        <v>114</v>
      </c>
      <c r="B71" s="449" t="e">
        <f>VLOOKUP(A71,Resumo!$A$11:$D$618,2,FALSE)</f>
        <v>#N/A</v>
      </c>
      <c r="C71" s="330"/>
      <c r="D71" s="330"/>
      <c r="E71" s="330"/>
      <c r="F71" s="330"/>
      <c r="G71" s="450" t="e">
        <f>VLOOKUP(A71,Resumo!$A$11:$E$22,6,FALSE)</f>
        <v>#N/A</v>
      </c>
      <c r="H71" s="447">
        <f>VLOOKUP(A71,'[3]Resumo'!$A$11:$H$645,8,FALSE)</f>
        <v>12373.16</v>
      </c>
      <c r="I71" s="341"/>
      <c r="J71" s="341"/>
      <c r="K71" s="341"/>
      <c r="L71" s="341"/>
    </row>
    <row r="72" spans="1:12" s="92" customFormat="1" ht="15" customHeight="1" hidden="1">
      <c r="A72" s="442"/>
      <c r="B72" s="449"/>
      <c r="C72" s="330"/>
      <c r="D72" s="330"/>
      <c r="E72" s="330"/>
      <c r="F72" s="330"/>
      <c r="G72" s="450"/>
      <c r="H72" s="447"/>
      <c r="I72" s="340">
        <f>$H71*I71</f>
        <v>0</v>
      </c>
      <c r="J72" s="340">
        <f>$H71*J71</f>
        <v>0</v>
      </c>
      <c r="K72" s="340">
        <f>$H71*K71</f>
        <v>0</v>
      </c>
      <c r="L72" s="340">
        <f>$H71*L71</f>
        <v>0</v>
      </c>
    </row>
    <row r="73" spans="1:12" s="92" customFormat="1" ht="15" customHeight="1" hidden="1">
      <c r="A73" s="442" t="s">
        <v>115</v>
      </c>
      <c r="B73" s="449" t="e">
        <f>VLOOKUP(A73,Resumo!$A$11:$D$618,2,FALSE)</f>
        <v>#N/A</v>
      </c>
      <c r="C73" s="330"/>
      <c r="D73" s="330"/>
      <c r="E73" s="330"/>
      <c r="F73" s="330"/>
      <c r="G73" s="450" t="e">
        <f>VLOOKUP(A73,Resumo!$A$11:$E$22,6,FALSE)</f>
        <v>#N/A</v>
      </c>
      <c r="H73" s="447">
        <f>VLOOKUP(A73,'[3]Resumo'!$A$11:$H$645,8,FALSE)</f>
        <v>10749.47</v>
      </c>
      <c r="I73" s="341"/>
      <c r="J73" s="341"/>
      <c r="K73" s="341"/>
      <c r="L73" s="341"/>
    </row>
    <row r="74" spans="1:12" s="92" customFormat="1" ht="15" customHeight="1" hidden="1" thickBot="1">
      <c r="A74" s="442"/>
      <c r="B74" s="449"/>
      <c r="C74" s="330"/>
      <c r="D74" s="330"/>
      <c r="E74" s="330"/>
      <c r="F74" s="330"/>
      <c r="G74" s="450"/>
      <c r="H74" s="447"/>
      <c r="I74" s="340">
        <f>$H73*I73</f>
        <v>0</v>
      </c>
      <c r="J74" s="340">
        <f>$H73*J73</f>
        <v>0</v>
      </c>
      <c r="K74" s="340">
        <f>$H73*K73</f>
        <v>0</v>
      </c>
      <c r="L74" s="340">
        <f>$H73*L73</f>
        <v>0</v>
      </c>
    </row>
    <row r="75" spans="1:12" s="90" customFormat="1" ht="15" customHeight="1">
      <c r="A75" s="451">
        <v>3</v>
      </c>
      <c r="B75" s="449" t="str">
        <f>VLOOKUP(A75,Resumo!$A$11:$D$618,2,FALSE)</f>
        <v>MURO EM BLOCOS DE CONCRETO</v>
      </c>
      <c r="C75" s="334"/>
      <c r="D75" s="334"/>
      <c r="E75" s="334"/>
      <c r="F75" s="334"/>
      <c r="G75" s="450">
        <f>Resumo!D13</f>
        <v>0.4521</v>
      </c>
      <c r="H75" s="335">
        <f>SUM(I75:J75)</f>
        <v>0.1</v>
      </c>
      <c r="I75" s="336"/>
      <c r="J75" s="336">
        <v>0.1</v>
      </c>
      <c r="K75" s="336">
        <v>0.4</v>
      </c>
      <c r="L75" s="336">
        <v>0.5</v>
      </c>
    </row>
    <row r="76" spans="1:12" s="90" customFormat="1" ht="15" customHeight="1">
      <c r="A76" s="451"/>
      <c r="B76" s="449"/>
      <c r="C76" s="334"/>
      <c r="D76" s="334"/>
      <c r="E76" s="334"/>
      <c r="F76" s="334"/>
      <c r="G76" s="450"/>
      <c r="H76" s="337">
        <f>Resumo!F13</f>
        <v>86798.01</v>
      </c>
      <c r="I76" s="338">
        <f>$H$76*I75</f>
        <v>0</v>
      </c>
      <c r="J76" s="338">
        <f>$H$76*J75</f>
        <v>8679.8</v>
      </c>
      <c r="K76" s="338">
        <f>$H$76*K75</f>
        <v>34719.2</v>
      </c>
      <c r="L76" s="338">
        <f>$H$76*L75</f>
        <v>43399.01</v>
      </c>
    </row>
    <row r="77" spans="1:12" s="92" customFormat="1" ht="15" customHeight="1" hidden="1">
      <c r="A77" s="442" t="s">
        <v>116</v>
      </c>
      <c r="B77" s="449" t="e">
        <f>VLOOKUP(A77,Resumo!$A$11:$D$618,2,FALSE)</f>
        <v>#N/A</v>
      </c>
      <c r="C77" s="330"/>
      <c r="D77" s="330"/>
      <c r="E77" s="330"/>
      <c r="F77" s="330"/>
      <c r="G77" s="450" t="e">
        <f>VLOOKUP(A77,Resumo!$A$11:$E$22,6,FALSE)</f>
        <v>#N/A</v>
      </c>
      <c r="H77" s="447">
        <f>VLOOKUP(A77,'[3]Resumo'!$A$11:$H$645,8,FALSE)</f>
        <v>26141.9</v>
      </c>
      <c r="I77" s="339"/>
      <c r="J77" s="339"/>
      <c r="K77" s="339"/>
      <c r="L77" s="339"/>
    </row>
    <row r="78" spans="1:12" s="92" customFormat="1" ht="15" customHeight="1" hidden="1">
      <c r="A78" s="442"/>
      <c r="B78" s="449"/>
      <c r="C78" s="330"/>
      <c r="D78" s="330"/>
      <c r="E78" s="330"/>
      <c r="F78" s="330"/>
      <c r="G78" s="450"/>
      <c r="H78" s="447"/>
      <c r="I78" s="340">
        <f>H77*I77</f>
        <v>0</v>
      </c>
      <c r="J78" s="340">
        <f>$H77*J77</f>
        <v>0</v>
      </c>
      <c r="K78" s="340">
        <f>$H77*K77</f>
        <v>0</v>
      </c>
      <c r="L78" s="340">
        <f>$H77*L77</f>
        <v>0</v>
      </c>
    </row>
    <row r="79" spans="1:12" s="92" customFormat="1" ht="15" customHeight="1" hidden="1">
      <c r="A79" s="442" t="s">
        <v>117</v>
      </c>
      <c r="B79" s="449" t="e">
        <f>VLOOKUP(A79,Resumo!$A$11:$D$618,2,FALSE)</f>
        <v>#N/A</v>
      </c>
      <c r="C79" s="330"/>
      <c r="D79" s="330"/>
      <c r="E79" s="330"/>
      <c r="F79" s="330"/>
      <c r="G79" s="450" t="e">
        <f>VLOOKUP(A79,Resumo!$A$11:$E$22,6,FALSE)</f>
        <v>#N/A</v>
      </c>
      <c r="H79" s="447">
        <f>VLOOKUP(A79,'[3]Resumo'!$A$11:$H$645,8,FALSE)</f>
        <v>3034.55</v>
      </c>
      <c r="I79" s="339"/>
      <c r="J79" s="339"/>
      <c r="K79" s="339"/>
      <c r="L79" s="339"/>
    </row>
    <row r="80" spans="1:12" s="92" customFormat="1" ht="15" customHeight="1" hidden="1">
      <c r="A80" s="442"/>
      <c r="B80" s="449"/>
      <c r="C80" s="330"/>
      <c r="D80" s="330"/>
      <c r="E80" s="330"/>
      <c r="F80" s="330"/>
      <c r="G80" s="450"/>
      <c r="H80" s="447"/>
      <c r="I80" s="340">
        <f>H79*I79</f>
        <v>0</v>
      </c>
      <c r="J80" s="340">
        <f>$H79*J79</f>
        <v>0</v>
      </c>
      <c r="K80" s="340">
        <f>$H79*K79</f>
        <v>0</v>
      </c>
      <c r="L80" s="340">
        <f>$H79*L79</f>
        <v>0</v>
      </c>
    </row>
    <row r="81" spans="1:12" s="92" customFormat="1" ht="15" customHeight="1" hidden="1">
      <c r="A81" s="442" t="s">
        <v>118</v>
      </c>
      <c r="B81" s="449" t="e">
        <f>VLOOKUP(A81,Resumo!$A$11:$D$618,2,FALSE)</f>
        <v>#N/A</v>
      </c>
      <c r="C81" s="330"/>
      <c r="D81" s="330"/>
      <c r="E81" s="330"/>
      <c r="F81" s="330"/>
      <c r="G81" s="450" t="e">
        <f>VLOOKUP(A81,Resumo!$A$11:$E$22,6,FALSE)</f>
        <v>#N/A</v>
      </c>
      <c r="H81" s="447">
        <f>VLOOKUP(A81,'[3]Resumo'!$A$11:$H$645,8,FALSE)</f>
        <v>335204.98</v>
      </c>
      <c r="I81" s="341"/>
      <c r="J81" s="341"/>
      <c r="K81" s="341"/>
      <c r="L81" s="341"/>
    </row>
    <row r="82" spans="1:12" s="92" customFormat="1" ht="15" customHeight="1" hidden="1">
      <c r="A82" s="442"/>
      <c r="B82" s="449"/>
      <c r="C82" s="330"/>
      <c r="D82" s="330"/>
      <c r="E82" s="330"/>
      <c r="F82" s="330"/>
      <c r="G82" s="450"/>
      <c r="H82" s="447"/>
      <c r="I82" s="340">
        <f>H81*I81</f>
        <v>0</v>
      </c>
      <c r="J82" s="340">
        <f>$H81*J81</f>
        <v>0</v>
      </c>
      <c r="K82" s="340">
        <f>$H81*K81</f>
        <v>0</v>
      </c>
      <c r="L82" s="340">
        <f>$H81*L81</f>
        <v>0</v>
      </c>
    </row>
    <row r="83" spans="1:12" s="92" customFormat="1" ht="15" customHeight="1" hidden="1">
      <c r="A83" s="442" t="s">
        <v>119</v>
      </c>
      <c r="B83" s="449" t="e">
        <f>VLOOKUP(A83,Resumo!$A$11:$D$618,2,FALSE)</f>
        <v>#N/A</v>
      </c>
      <c r="C83" s="330"/>
      <c r="D83" s="330"/>
      <c r="E83" s="330"/>
      <c r="F83" s="330"/>
      <c r="G83" s="450" t="e">
        <f>VLOOKUP(A83,Resumo!$A$11:$E$22,6,FALSE)</f>
        <v>#N/A</v>
      </c>
      <c r="H83" s="447">
        <f>VLOOKUP(A83,'[3]Resumo'!$A$11:$H$645,8,FALSE)</f>
        <v>2360.09</v>
      </c>
      <c r="I83" s="341"/>
      <c r="J83" s="341"/>
      <c r="K83" s="341"/>
      <c r="L83" s="341"/>
    </row>
    <row r="84" spans="1:12" s="92" customFormat="1" ht="15" customHeight="1" hidden="1">
      <c r="A84" s="442"/>
      <c r="B84" s="449"/>
      <c r="C84" s="330"/>
      <c r="D84" s="330"/>
      <c r="E84" s="330"/>
      <c r="F84" s="330"/>
      <c r="G84" s="450"/>
      <c r="H84" s="447"/>
      <c r="I84" s="340">
        <f>H83*I83</f>
        <v>0</v>
      </c>
      <c r="J84" s="340">
        <f>$H83*J83</f>
        <v>0</v>
      </c>
      <c r="K84" s="340">
        <f>$H83*K83</f>
        <v>0</v>
      </c>
      <c r="L84" s="340">
        <f>$H83*L83</f>
        <v>0</v>
      </c>
    </row>
    <row r="85" spans="1:12" s="92" customFormat="1" ht="15" customHeight="1" hidden="1">
      <c r="A85" s="442" t="s">
        <v>120</v>
      </c>
      <c r="B85" s="449" t="e">
        <f>VLOOKUP(A85,Resumo!$A$11:$D$618,2,FALSE)</f>
        <v>#N/A</v>
      </c>
      <c r="C85" s="330"/>
      <c r="D85" s="330"/>
      <c r="E85" s="330"/>
      <c r="F85" s="330"/>
      <c r="G85" s="450" t="e">
        <f>VLOOKUP(A85,Resumo!$A$11:$E$22,6,FALSE)</f>
        <v>#N/A</v>
      </c>
      <c r="H85" s="447">
        <f>VLOOKUP(A85,'[3]Resumo'!$A$11:$H$645,8,FALSE)</f>
        <v>37918.22</v>
      </c>
      <c r="I85" s="342"/>
      <c r="J85" s="342"/>
      <c r="K85" s="342"/>
      <c r="L85" s="342"/>
    </row>
    <row r="86" spans="1:12" s="92" customFormat="1" ht="15" customHeight="1" hidden="1">
      <c r="A86" s="442"/>
      <c r="B86" s="449"/>
      <c r="C86" s="330"/>
      <c r="D86" s="330"/>
      <c r="E86" s="330"/>
      <c r="F86" s="330"/>
      <c r="G86" s="450"/>
      <c r="H86" s="447"/>
      <c r="I86" s="340">
        <f>H85*I85</f>
        <v>0</v>
      </c>
      <c r="J86" s="340">
        <f>$H85*J85</f>
        <v>0</v>
      </c>
      <c r="K86" s="340">
        <f>$H85*K85</f>
        <v>0</v>
      </c>
      <c r="L86" s="340">
        <f>$H85*L85</f>
        <v>0</v>
      </c>
    </row>
    <row r="87" spans="1:12" s="92" customFormat="1" ht="15" customHeight="1" hidden="1">
      <c r="A87" s="442" t="s">
        <v>121</v>
      </c>
      <c r="B87" s="449" t="e">
        <f>VLOOKUP(A87,Resumo!$A$11:$D$618,2,FALSE)</f>
        <v>#N/A</v>
      </c>
      <c r="C87" s="330"/>
      <c r="D87" s="330"/>
      <c r="E87" s="330"/>
      <c r="F87" s="330"/>
      <c r="G87" s="450" t="e">
        <f>VLOOKUP(A87,Resumo!$A$11:$E$22,6,FALSE)</f>
        <v>#N/A</v>
      </c>
      <c r="H87" s="447">
        <f>VLOOKUP(A87,'[3]Resumo'!$A$11:$H$645,8,FALSE)</f>
        <v>14510.58</v>
      </c>
      <c r="I87" s="342"/>
      <c r="J87" s="342"/>
      <c r="K87" s="342"/>
      <c r="L87" s="342"/>
    </row>
    <row r="88" spans="1:12" s="92" customFormat="1" ht="15" customHeight="1" hidden="1">
      <c r="A88" s="442"/>
      <c r="B88" s="449"/>
      <c r="C88" s="330"/>
      <c r="D88" s="330"/>
      <c r="E88" s="330"/>
      <c r="F88" s="330"/>
      <c r="G88" s="450"/>
      <c r="H88" s="447"/>
      <c r="I88" s="340">
        <f>H87*I87</f>
        <v>0</v>
      </c>
      <c r="J88" s="340">
        <f>$H87*J87</f>
        <v>0</v>
      </c>
      <c r="K88" s="340">
        <f>$H87*K87</f>
        <v>0</v>
      </c>
      <c r="L88" s="340">
        <f>$H87*L87</f>
        <v>0</v>
      </c>
    </row>
    <row r="89" spans="1:12" s="92" customFormat="1" ht="15" customHeight="1" hidden="1">
      <c r="A89" s="442" t="s">
        <v>122</v>
      </c>
      <c r="B89" s="449" t="e">
        <f>VLOOKUP(A89,Resumo!$A$11:$D$618,2,FALSE)</f>
        <v>#N/A</v>
      </c>
      <c r="C89" s="330"/>
      <c r="D89" s="330"/>
      <c r="E89" s="330"/>
      <c r="F89" s="330"/>
      <c r="G89" s="450" t="e">
        <f>VLOOKUP(A89,Resumo!$A$11:$E$22,6,FALSE)</f>
        <v>#N/A</v>
      </c>
      <c r="H89" s="447">
        <f>VLOOKUP(A89,'[3]Resumo'!$A$11:$H$645,8,FALSE)</f>
        <v>62829.42</v>
      </c>
      <c r="I89" s="342"/>
      <c r="J89" s="342"/>
      <c r="K89" s="342"/>
      <c r="L89" s="342"/>
    </row>
    <row r="90" spans="1:12" s="92" customFormat="1" ht="15" customHeight="1" hidden="1">
      <c r="A90" s="442"/>
      <c r="B90" s="449"/>
      <c r="C90" s="330"/>
      <c r="D90" s="330"/>
      <c r="E90" s="330"/>
      <c r="F90" s="330"/>
      <c r="G90" s="450"/>
      <c r="H90" s="447"/>
      <c r="I90" s="340">
        <f>H89*I89</f>
        <v>0</v>
      </c>
      <c r="J90" s="340">
        <f>$H89*J89</f>
        <v>0</v>
      </c>
      <c r="K90" s="340">
        <f>$H89*K89</f>
        <v>0</v>
      </c>
      <c r="L90" s="340">
        <f>$H89*L89</f>
        <v>0</v>
      </c>
    </row>
    <row r="91" spans="1:12" s="92" customFormat="1" ht="15" customHeight="1" hidden="1">
      <c r="A91" s="442" t="s">
        <v>123</v>
      </c>
      <c r="B91" s="449" t="e">
        <f>VLOOKUP(A91,Resumo!$A$11:$D$618,2,FALSE)</f>
        <v>#N/A</v>
      </c>
      <c r="C91" s="330"/>
      <c r="D91" s="330"/>
      <c r="E91" s="330"/>
      <c r="F91" s="330"/>
      <c r="G91" s="450" t="e">
        <f>VLOOKUP(A91,Resumo!$A$11:$E$22,6,FALSE)</f>
        <v>#N/A</v>
      </c>
      <c r="H91" s="447">
        <f>VLOOKUP(A91,'[3]Resumo'!$A$11:$H$645,8,FALSE)</f>
        <v>158983.23</v>
      </c>
      <c r="I91" s="341"/>
      <c r="J91" s="341"/>
      <c r="K91" s="341"/>
      <c r="L91" s="341"/>
    </row>
    <row r="92" spans="1:12" s="92" customFormat="1" ht="15" customHeight="1" hidden="1">
      <c r="A92" s="442"/>
      <c r="B92" s="449"/>
      <c r="C92" s="330"/>
      <c r="D92" s="330"/>
      <c r="E92" s="330"/>
      <c r="F92" s="330"/>
      <c r="G92" s="450"/>
      <c r="H92" s="447"/>
      <c r="I92" s="340">
        <f>H91*I91</f>
        <v>0</v>
      </c>
      <c r="J92" s="340">
        <f>$H91*J91</f>
        <v>0</v>
      </c>
      <c r="K92" s="340">
        <f>$H91*K91</f>
        <v>0</v>
      </c>
      <c r="L92" s="340">
        <f>$H91*L91</f>
        <v>0</v>
      </c>
    </row>
    <row r="93" spans="1:12" s="92" customFormat="1" ht="15" customHeight="1" hidden="1">
      <c r="A93" s="442" t="s">
        <v>124</v>
      </c>
      <c r="B93" s="449" t="e">
        <f>VLOOKUP(A93,Resumo!$A$11:$D$618,2,FALSE)</f>
        <v>#N/A</v>
      </c>
      <c r="C93" s="330"/>
      <c r="D93" s="330"/>
      <c r="E93" s="330"/>
      <c r="F93" s="330"/>
      <c r="G93" s="450" t="e">
        <f>VLOOKUP(A93,Resumo!$A$11:$E$22,6,FALSE)</f>
        <v>#N/A</v>
      </c>
      <c r="H93" s="447">
        <f>VLOOKUP(A93,'[3]Resumo'!$A$11:$H$645,8,FALSE)</f>
        <v>10920.69</v>
      </c>
      <c r="I93" s="341"/>
      <c r="J93" s="341"/>
      <c r="K93" s="341"/>
      <c r="L93" s="341"/>
    </row>
    <row r="94" spans="1:12" s="92" customFormat="1" ht="15" customHeight="1" hidden="1">
      <c r="A94" s="442"/>
      <c r="B94" s="449"/>
      <c r="C94" s="330"/>
      <c r="D94" s="330"/>
      <c r="E94" s="330"/>
      <c r="F94" s="330"/>
      <c r="G94" s="450"/>
      <c r="H94" s="447"/>
      <c r="I94" s="340">
        <f>H93*I93</f>
        <v>0</v>
      </c>
      <c r="J94" s="340">
        <f>$H93*J93</f>
        <v>0</v>
      </c>
      <c r="K94" s="340">
        <f>$H93*K93</f>
        <v>0</v>
      </c>
      <c r="L94" s="340">
        <f>$H93*L93</f>
        <v>0</v>
      </c>
    </row>
    <row r="95" spans="1:12" s="92" customFormat="1" ht="15" customHeight="1" hidden="1">
      <c r="A95" s="442" t="s">
        <v>125</v>
      </c>
      <c r="B95" s="449" t="e">
        <f>VLOOKUP(A95,Resumo!$A$11:$D$618,2,FALSE)</f>
        <v>#N/A</v>
      </c>
      <c r="C95" s="330"/>
      <c r="D95" s="330"/>
      <c r="E95" s="330"/>
      <c r="F95" s="330"/>
      <c r="G95" s="450" t="e">
        <f>VLOOKUP(A95,Resumo!$A$11:$E$22,6,FALSE)</f>
        <v>#N/A</v>
      </c>
      <c r="H95" s="447">
        <f>VLOOKUP(A95,'[3]Resumo'!$A$11:$H$645,8,FALSE)</f>
        <v>32645.16</v>
      </c>
      <c r="I95" s="341"/>
      <c r="J95" s="341"/>
      <c r="K95" s="341"/>
      <c r="L95" s="341"/>
    </row>
    <row r="96" spans="1:12" s="92" customFormat="1" ht="15" customHeight="1" hidden="1">
      <c r="A96" s="442"/>
      <c r="B96" s="449"/>
      <c r="C96" s="330"/>
      <c r="D96" s="330"/>
      <c r="E96" s="330"/>
      <c r="F96" s="330"/>
      <c r="G96" s="450"/>
      <c r="H96" s="447"/>
      <c r="I96" s="340">
        <f>H95*I95</f>
        <v>0</v>
      </c>
      <c r="J96" s="340">
        <f>$H95*J95</f>
        <v>0</v>
      </c>
      <c r="K96" s="340">
        <f>$H95*K95</f>
        <v>0</v>
      </c>
      <c r="L96" s="340">
        <f>$H95*L95</f>
        <v>0</v>
      </c>
    </row>
    <row r="97" spans="1:12" s="92" customFormat="1" ht="15" customHeight="1" hidden="1">
      <c r="A97" s="442" t="s">
        <v>126</v>
      </c>
      <c r="B97" s="449" t="e">
        <f>VLOOKUP(A97,Resumo!$A$11:$D$618,2,FALSE)</f>
        <v>#N/A</v>
      </c>
      <c r="C97" s="330"/>
      <c r="D97" s="330"/>
      <c r="E97" s="330"/>
      <c r="F97" s="330"/>
      <c r="G97" s="450" t="e">
        <f>VLOOKUP(A97,Resumo!$A$11:$E$22,6,FALSE)</f>
        <v>#N/A</v>
      </c>
      <c r="H97" s="447">
        <f>VLOOKUP(A97,'[3]Resumo'!$A$11:$H$645,8,FALSE)</f>
        <v>20365.83</v>
      </c>
      <c r="I97" s="342"/>
      <c r="J97" s="342"/>
      <c r="K97" s="342"/>
      <c r="L97" s="342"/>
    </row>
    <row r="98" spans="1:12" s="92" customFormat="1" ht="15" customHeight="1" hidden="1">
      <c r="A98" s="442"/>
      <c r="B98" s="449"/>
      <c r="C98" s="330"/>
      <c r="D98" s="330"/>
      <c r="E98" s="330"/>
      <c r="F98" s="330"/>
      <c r="G98" s="450"/>
      <c r="H98" s="447"/>
      <c r="I98" s="340">
        <f>H97*I97</f>
        <v>0</v>
      </c>
      <c r="J98" s="340">
        <f>$H97*J97</f>
        <v>0</v>
      </c>
      <c r="K98" s="340">
        <f>$H97*K97</f>
        <v>0</v>
      </c>
      <c r="L98" s="340">
        <f>$H97*L97</f>
        <v>0</v>
      </c>
    </row>
    <row r="99" spans="1:12" s="92" customFormat="1" ht="15" customHeight="1" hidden="1">
      <c r="A99" s="442" t="s">
        <v>127</v>
      </c>
      <c r="B99" s="449" t="e">
        <f>VLOOKUP(A99,Resumo!$A$11:$D$618,2,FALSE)</f>
        <v>#N/A</v>
      </c>
      <c r="C99" s="330"/>
      <c r="D99" s="330"/>
      <c r="E99" s="330"/>
      <c r="F99" s="330"/>
      <c r="G99" s="450" t="e">
        <f>VLOOKUP(A99,Resumo!$A$11:$E$22,6,FALSE)</f>
        <v>#N/A</v>
      </c>
      <c r="H99" s="447">
        <f>VLOOKUP(A99,'[3]Resumo'!$A$11:$H$645,8,FALSE)</f>
        <v>20520.94</v>
      </c>
      <c r="I99" s="342"/>
      <c r="J99" s="342"/>
      <c r="K99" s="342"/>
      <c r="L99" s="342"/>
    </row>
    <row r="100" spans="1:12" s="92" customFormat="1" ht="15" customHeight="1" hidden="1">
      <c r="A100" s="442"/>
      <c r="B100" s="449"/>
      <c r="C100" s="330"/>
      <c r="D100" s="330"/>
      <c r="E100" s="330"/>
      <c r="F100" s="330"/>
      <c r="G100" s="450"/>
      <c r="H100" s="447"/>
      <c r="I100" s="340">
        <f>H99*I99</f>
        <v>0</v>
      </c>
      <c r="J100" s="340">
        <f>$H99*J99</f>
        <v>0</v>
      </c>
      <c r="K100" s="340">
        <f>$H99*K99</f>
        <v>0</v>
      </c>
      <c r="L100" s="340">
        <f>$H99*L99</f>
        <v>0</v>
      </c>
    </row>
    <row r="101" spans="1:12" s="92" customFormat="1" ht="15" customHeight="1" hidden="1">
      <c r="A101" s="442" t="s">
        <v>128</v>
      </c>
      <c r="B101" s="449" t="e">
        <f>VLOOKUP(A101,Resumo!$A$11:$D$618,2,FALSE)</f>
        <v>#N/A</v>
      </c>
      <c r="C101" s="330"/>
      <c r="D101" s="330"/>
      <c r="E101" s="330"/>
      <c r="F101" s="330"/>
      <c r="G101" s="450" t="e">
        <f>VLOOKUP(A101,Resumo!$A$11:$E$22,6,FALSE)</f>
        <v>#N/A</v>
      </c>
      <c r="H101" s="447">
        <f>VLOOKUP(A101,'[3]Resumo'!$A$11:$H$645,8,FALSE)</f>
        <v>3728.53</v>
      </c>
      <c r="I101" s="341"/>
      <c r="J101" s="341"/>
      <c r="K101" s="341"/>
      <c r="L101" s="341"/>
    </row>
    <row r="102" spans="1:12" s="92" customFormat="1" ht="15" customHeight="1" hidden="1">
      <c r="A102" s="442"/>
      <c r="B102" s="449"/>
      <c r="C102" s="330"/>
      <c r="D102" s="330"/>
      <c r="E102" s="330"/>
      <c r="F102" s="330"/>
      <c r="G102" s="450"/>
      <c r="H102" s="447"/>
      <c r="I102" s="340">
        <f>H101*I101</f>
        <v>0</v>
      </c>
      <c r="J102" s="340">
        <f>$H101*J101</f>
        <v>0</v>
      </c>
      <c r="K102" s="340">
        <f>$H101*K101</f>
        <v>0</v>
      </c>
      <c r="L102" s="340">
        <f>$H101*L101</f>
        <v>0</v>
      </c>
    </row>
    <row r="103" spans="1:12" s="92" customFormat="1" ht="15" customHeight="1" hidden="1">
      <c r="A103" s="442" t="s">
        <v>129</v>
      </c>
      <c r="B103" s="449" t="e">
        <f>VLOOKUP(A103,Resumo!$A$11:$D$618,2,FALSE)</f>
        <v>#N/A</v>
      </c>
      <c r="C103" s="330"/>
      <c r="D103" s="330"/>
      <c r="E103" s="330"/>
      <c r="F103" s="330"/>
      <c r="G103" s="450" t="e">
        <f>VLOOKUP(A103,Resumo!$A$11:$E$22,6,FALSE)</f>
        <v>#N/A</v>
      </c>
      <c r="H103" s="447">
        <f>VLOOKUP(A103,'[3]Resumo'!$A$11:$H$645,8,FALSE)</f>
        <v>14751.78</v>
      </c>
      <c r="I103" s="341"/>
      <c r="J103" s="341"/>
      <c r="K103" s="341"/>
      <c r="L103" s="341"/>
    </row>
    <row r="104" spans="1:12" s="92" customFormat="1" ht="15" customHeight="1" hidden="1">
      <c r="A104" s="442"/>
      <c r="B104" s="449"/>
      <c r="C104" s="330"/>
      <c r="D104" s="330"/>
      <c r="E104" s="330"/>
      <c r="F104" s="330"/>
      <c r="G104" s="450"/>
      <c r="H104" s="447"/>
      <c r="I104" s="340">
        <f>H103*I103</f>
        <v>0</v>
      </c>
      <c r="J104" s="340">
        <f>$H103*J103</f>
        <v>0</v>
      </c>
      <c r="K104" s="340">
        <f>$H103*K103</f>
        <v>0</v>
      </c>
      <c r="L104" s="340">
        <f>$H103*L103</f>
        <v>0</v>
      </c>
    </row>
    <row r="105" spans="1:12" s="92" customFormat="1" ht="15" customHeight="1" hidden="1">
      <c r="A105" s="442" t="s">
        <v>130</v>
      </c>
      <c r="B105" s="449" t="e">
        <f>VLOOKUP(A105,Resumo!$A$11:$D$618,2,FALSE)</f>
        <v>#N/A</v>
      </c>
      <c r="C105" s="330"/>
      <c r="D105" s="330"/>
      <c r="E105" s="330"/>
      <c r="F105" s="330"/>
      <c r="G105" s="450" t="e">
        <f>VLOOKUP(A105,Resumo!$A$11:$E$22,6,FALSE)</f>
        <v>#N/A</v>
      </c>
      <c r="H105" s="447">
        <f>VLOOKUP(A105,'[3]Resumo'!$A$11:$H$645,8,FALSE)</f>
        <v>7288.27</v>
      </c>
      <c r="I105" s="341"/>
      <c r="J105" s="341"/>
      <c r="K105" s="341"/>
      <c r="L105" s="341"/>
    </row>
    <row r="106" spans="1:12" s="92" customFormat="1" ht="15" customHeight="1" hidden="1" thickBot="1">
      <c r="A106" s="442"/>
      <c r="B106" s="449"/>
      <c r="C106" s="330"/>
      <c r="D106" s="330"/>
      <c r="E106" s="330"/>
      <c r="F106" s="330"/>
      <c r="G106" s="450"/>
      <c r="H106" s="447"/>
      <c r="I106" s="340">
        <f>H105*I105</f>
        <v>0</v>
      </c>
      <c r="J106" s="340">
        <f>$H105*J105</f>
        <v>0</v>
      </c>
      <c r="K106" s="340">
        <f>$H105*K105</f>
        <v>0</v>
      </c>
      <c r="L106" s="340">
        <f>$H105*L105</f>
        <v>0</v>
      </c>
    </row>
    <row r="107" spans="1:12" s="90" customFormat="1" ht="15" customHeight="1">
      <c r="A107" s="451">
        <v>4</v>
      </c>
      <c r="B107" s="449" t="str">
        <f>VLOOKUP(A107,Resumo!$A$11:$D$618,2,FALSE)</f>
        <v>DIVERSOS</v>
      </c>
      <c r="C107" s="334"/>
      <c r="D107" s="334"/>
      <c r="E107" s="334"/>
      <c r="F107" s="334"/>
      <c r="G107" s="450">
        <f>Resumo!D14</f>
        <v>0.4097</v>
      </c>
      <c r="H107" s="335">
        <f>SUM(I107:J107)</f>
        <v>0.45</v>
      </c>
      <c r="I107" s="336">
        <v>0.15</v>
      </c>
      <c r="J107" s="336">
        <v>0.3</v>
      </c>
      <c r="K107" s="336">
        <v>0.3</v>
      </c>
      <c r="L107" s="336">
        <v>0.25</v>
      </c>
    </row>
    <row r="108" spans="1:12" s="90" customFormat="1" ht="15" customHeight="1">
      <c r="A108" s="451"/>
      <c r="B108" s="449"/>
      <c r="C108" s="334"/>
      <c r="D108" s="334"/>
      <c r="E108" s="334"/>
      <c r="F108" s="334"/>
      <c r="G108" s="450"/>
      <c r="H108" s="337">
        <f>Resumo!F14</f>
        <v>78648.37</v>
      </c>
      <c r="I108" s="338">
        <f>$H$108*I107</f>
        <v>11797.26</v>
      </c>
      <c r="J108" s="338">
        <f>$H$108*J107</f>
        <v>23594.51</v>
      </c>
      <c r="K108" s="338">
        <f>$H$108*K107</f>
        <v>23594.51</v>
      </c>
      <c r="L108" s="338">
        <f>$H$108*L107</f>
        <v>19662.09</v>
      </c>
    </row>
    <row r="109" spans="1:12" s="92" customFormat="1" ht="15" customHeight="1" hidden="1">
      <c r="A109" s="442" t="s">
        <v>131</v>
      </c>
      <c r="B109" s="444" t="str">
        <f>VLOOKUP(A109,'[3]Resumo'!$A$11:$G$645,2,FALSE)</f>
        <v>SERVIÇOS PRELIMINARES</v>
      </c>
      <c r="C109" s="330"/>
      <c r="D109" s="330"/>
      <c r="E109" s="330"/>
      <c r="F109" s="330"/>
      <c r="G109" s="446">
        <f>VLOOKUP(A109,'[3]Resumo'!$A$11:$H$645,6,FALSE)</f>
        <v>0.0091</v>
      </c>
      <c r="H109" s="447">
        <f>VLOOKUP(A109,'[3]Resumo'!$A$11:$H$645,8,FALSE)</f>
        <v>69656.23</v>
      </c>
      <c r="I109" s="339"/>
      <c r="J109" s="339"/>
      <c r="K109" s="339"/>
      <c r="L109" s="339"/>
    </row>
    <row r="110" spans="1:12" s="92" customFormat="1" ht="15" customHeight="1" hidden="1">
      <c r="A110" s="442"/>
      <c r="B110" s="444"/>
      <c r="C110" s="330"/>
      <c r="D110" s="330"/>
      <c r="E110" s="330"/>
      <c r="F110" s="330"/>
      <c r="G110" s="446"/>
      <c r="H110" s="447"/>
      <c r="I110" s="340">
        <f>H109*I109</f>
        <v>0</v>
      </c>
      <c r="J110" s="340">
        <f>H109*J109</f>
        <v>0</v>
      </c>
      <c r="K110" s="340">
        <f>I109*K109</f>
        <v>0</v>
      </c>
      <c r="L110" s="340">
        <f>I109*L109</f>
        <v>0</v>
      </c>
    </row>
    <row r="111" spans="1:12" s="92" customFormat="1" ht="15" customHeight="1" hidden="1">
      <c r="A111" s="442" t="s">
        <v>132</v>
      </c>
      <c r="B111" s="444" t="str">
        <f>VLOOKUP(A111,'[3]Resumo'!$A$11:$G$645,2,FALSE)</f>
        <v>ESCAVAÇÕES E MOVIMENTO DE TERRA</v>
      </c>
      <c r="C111" s="330"/>
      <c r="D111" s="330"/>
      <c r="E111" s="330"/>
      <c r="F111" s="330"/>
      <c r="G111" s="446">
        <f>VLOOKUP(A111,'[3]Resumo'!$A$11:$H$645,6,FALSE)</f>
        <v>0.0013</v>
      </c>
      <c r="H111" s="447">
        <f>VLOOKUP(A111,'[3]Resumo'!$A$11:$H$645,8,FALSE)</f>
        <v>10073.95</v>
      </c>
      <c r="I111" s="339"/>
      <c r="J111" s="339"/>
      <c r="K111" s="339"/>
      <c r="L111" s="339"/>
    </row>
    <row r="112" spans="1:12" s="92" customFormat="1" ht="15" customHeight="1" hidden="1">
      <c r="A112" s="442"/>
      <c r="B112" s="444"/>
      <c r="C112" s="330"/>
      <c r="D112" s="330"/>
      <c r="E112" s="330"/>
      <c r="F112" s="330"/>
      <c r="G112" s="446"/>
      <c r="H112" s="447"/>
      <c r="I112" s="340">
        <f>H111*I111</f>
        <v>0</v>
      </c>
      <c r="J112" s="340">
        <f>H111*J111</f>
        <v>0</v>
      </c>
      <c r="K112" s="340">
        <f>I111*K111</f>
        <v>0</v>
      </c>
      <c r="L112" s="340">
        <f>I111*L111</f>
        <v>0</v>
      </c>
    </row>
    <row r="113" spans="1:12" s="92" customFormat="1" ht="15" customHeight="1" hidden="1">
      <c r="A113" s="442" t="s">
        <v>133</v>
      </c>
      <c r="B113" s="444" t="str">
        <f>VLOOKUP(A113,'[3]Resumo'!$A$11:$G$645,2,FALSE)</f>
        <v>INFRAESTRUTURA E SUPRAESTRUTURA</v>
      </c>
      <c r="C113" s="330"/>
      <c r="D113" s="330"/>
      <c r="E113" s="330"/>
      <c r="F113" s="330"/>
      <c r="G113" s="446">
        <f>VLOOKUP(A113,'[3]Resumo'!$A$11:$H$645,6,FALSE)</f>
        <v>0.0945</v>
      </c>
      <c r="H113" s="447">
        <f>VLOOKUP(A113,'[3]Resumo'!$A$11:$H$645,8,FALSE)</f>
        <v>723383.93</v>
      </c>
      <c r="I113" s="341"/>
      <c r="J113" s="341"/>
      <c r="K113" s="341"/>
      <c r="L113" s="341"/>
    </row>
    <row r="114" spans="1:12" s="92" customFormat="1" ht="15" customHeight="1" hidden="1">
      <c r="A114" s="442"/>
      <c r="B114" s="444"/>
      <c r="C114" s="330"/>
      <c r="D114" s="330"/>
      <c r="E114" s="330"/>
      <c r="F114" s="330"/>
      <c r="G114" s="446"/>
      <c r="H114" s="447"/>
      <c r="I114" s="340">
        <f>H113*I113</f>
        <v>0</v>
      </c>
      <c r="J114" s="340">
        <f>H113*J113</f>
        <v>0</v>
      </c>
      <c r="K114" s="340">
        <f>I113*K113</f>
        <v>0</v>
      </c>
      <c r="L114" s="340">
        <f>I113*L113</f>
        <v>0</v>
      </c>
    </row>
    <row r="115" spans="1:12" s="92" customFormat="1" ht="15" customHeight="1" hidden="1">
      <c r="A115" s="442" t="s">
        <v>134</v>
      </c>
      <c r="B115" s="444" t="str">
        <f>VLOOKUP(A115,'[3]Resumo'!$A$11:$G$645,2,FALSE)</f>
        <v>IMPERMEABILIZAÇÕES / JUNTA DILATAÇÃO</v>
      </c>
      <c r="C115" s="330"/>
      <c r="D115" s="330"/>
      <c r="E115" s="330"/>
      <c r="F115" s="330"/>
      <c r="G115" s="446">
        <f>VLOOKUP(A115,'[3]Resumo'!$A$11:$H$645,6,FALSE)</f>
        <v>0.0008</v>
      </c>
      <c r="H115" s="447">
        <f>VLOOKUP(A115,'[3]Resumo'!$A$11:$H$645,8,FALSE)</f>
        <v>5846.46</v>
      </c>
      <c r="I115" s="341"/>
      <c r="J115" s="341"/>
      <c r="K115" s="341"/>
      <c r="L115" s="341"/>
    </row>
    <row r="116" spans="1:12" s="92" customFormat="1" ht="15" customHeight="1" hidden="1">
      <c r="A116" s="442"/>
      <c r="B116" s="444"/>
      <c r="C116" s="330"/>
      <c r="D116" s="330"/>
      <c r="E116" s="330"/>
      <c r="F116" s="330"/>
      <c r="G116" s="446"/>
      <c r="H116" s="447"/>
      <c r="I116" s="340">
        <f>H115*I115</f>
        <v>0</v>
      </c>
      <c r="J116" s="340">
        <f>H115*J115</f>
        <v>0</v>
      </c>
      <c r="K116" s="340">
        <f>I115*K115</f>
        <v>0</v>
      </c>
      <c r="L116" s="340">
        <f>I115*L115</f>
        <v>0</v>
      </c>
    </row>
    <row r="117" spans="1:12" s="92" customFormat="1" ht="15" customHeight="1" hidden="1">
      <c r="A117" s="442" t="s">
        <v>135</v>
      </c>
      <c r="B117" s="444" t="str">
        <f>VLOOKUP(A117,'[3]Resumo'!$A$11:$G$645,2,FALSE)</f>
        <v>ESTRUTURA METALICA</v>
      </c>
      <c r="C117" s="330"/>
      <c r="D117" s="330"/>
      <c r="E117" s="330"/>
      <c r="F117" s="330"/>
      <c r="G117" s="446">
        <f>VLOOKUP(A117,'[3]Resumo'!$A$11:$H$645,6,FALSE)</f>
        <v>0.0103</v>
      </c>
      <c r="H117" s="447">
        <f>VLOOKUP(A117,'[3]Resumo'!$A$11:$H$645,8,FALSE)</f>
        <v>78772.24</v>
      </c>
      <c r="I117" s="342"/>
      <c r="J117" s="341"/>
      <c r="K117" s="341"/>
      <c r="L117" s="341"/>
    </row>
    <row r="118" spans="1:12" s="92" customFormat="1" ht="15" customHeight="1" hidden="1">
      <c r="A118" s="442"/>
      <c r="B118" s="444"/>
      <c r="C118" s="330"/>
      <c r="D118" s="330"/>
      <c r="E118" s="330"/>
      <c r="F118" s="330"/>
      <c r="G118" s="446"/>
      <c r="H118" s="447"/>
      <c r="I118" s="340">
        <f>H117*I117</f>
        <v>0</v>
      </c>
      <c r="J118" s="340">
        <f>H117*J117</f>
        <v>0</v>
      </c>
      <c r="K118" s="340">
        <f>I117*K117</f>
        <v>0</v>
      </c>
      <c r="L118" s="340">
        <f>I117*L117</f>
        <v>0</v>
      </c>
    </row>
    <row r="119" spans="1:12" s="92" customFormat="1" ht="15" customHeight="1" hidden="1">
      <c r="A119" s="442" t="s">
        <v>136</v>
      </c>
      <c r="B119" s="444" t="str">
        <f>VLOOKUP(A119,'[3]Resumo'!$A$11:$G$645,2,FALSE)</f>
        <v>ALVENARIAS E DIVISÓRIAS</v>
      </c>
      <c r="C119" s="330"/>
      <c r="D119" s="330"/>
      <c r="E119" s="330"/>
      <c r="F119" s="330"/>
      <c r="G119" s="446">
        <f>VLOOKUP(A119,'[3]Resumo'!$A$11:$H$645,6,FALSE)</f>
        <v>0.0022</v>
      </c>
      <c r="H119" s="447">
        <f>VLOOKUP(A119,'[3]Resumo'!$A$11:$H$645,8,FALSE)</f>
        <v>16660.49</v>
      </c>
      <c r="I119" s="342"/>
      <c r="J119" s="341"/>
      <c r="K119" s="341"/>
      <c r="L119" s="341"/>
    </row>
    <row r="120" spans="1:12" s="92" customFormat="1" ht="15" customHeight="1" hidden="1">
      <c r="A120" s="442"/>
      <c r="B120" s="444"/>
      <c r="C120" s="330"/>
      <c r="D120" s="330"/>
      <c r="E120" s="330"/>
      <c r="F120" s="330"/>
      <c r="G120" s="446"/>
      <c r="H120" s="447"/>
      <c r="I120" s="340">
        <f>H119*I119</f>
        <v>0</v>
      </c>
      <c r="J120" s="340">
        <f>H119*J119</f>
        <v>0</v>
      </c>
      <c r="K120" s="340">
        <f>I119*K119</f>
        <v>0</v>
      </c>
      <c r="L120" s="340">
        <f>I119*L119</f>
        <v>0</v>
      </c>
    </row>
    <row r="121" spans="1:12" s="92" customFormat="1" ht="15" customHeight="1" hidden="1">
      <c r="A121" s="442" t="s">
        <v>137</v>
      </c>
      <c r="B121" s="444" t="str">
        <f>VLOOKUP(A121,'[3]Resumo'!$A$11:$G$645,2,FALSE)</f>
        <v>COBERTURA E PROTEÇÕES</v>
      </c>
      <c r="C121" s="330"/>
      <c r="D121" s="330"/>
      <c r="E121" s="330"/>
      <c r="F121" s="330"/>
      <c r="G121" s="446">
        <f>VLOOKUP(A121,'[3]Resumo'!$A$11:$H$645,6,FALSE)</f>
        <v>0.0165</v>
      </c>
      <c r="H121" s="447">
        <f>VLOOKUP(A121,'[3]Resumo'!$A$11:$H$645,8,FALSE)</f>
        <v>126555.85</v>
      </c>
      <c r="I121" s="342"/>
      <c r="J121" s="341"/>
      <c r="K121" s="341"/>
      <c r="L121" s="341"/>
    </row>
    <row r="122" spans="1:12" s="92" customFormat="1" ht="15" customHeight="1" hidden="1">
      <c r="A122" s="442"/>
      <c r="B122" s="444"/>
      <c r="C122" s="330"/>
      <c r="D122" s="330"/>
      <c r="E122" s="330"/>
      <c r="F122" s="330"/>
      <c r="G122" s="446"/>
      <c r="H122" s="447"/>
      <c r="I122" s="340">
        <f>H121*I121</f>
        <v>0</v>
      </c>
      <c r="J122" s="340">
        <f>H121*J121</f>
        <v>0</v>
      </c>
      <c r="K122" s="340">
        <f>I121*K121</f>
        <v>0</v>
      </c>
      <c r="L122" s="340">
        <f>I121*L121</f>
        <v>0</v>
      </c>
    </row>
    <row r="123" spans="1:12" s="92" customFormat="1" ht="15" customHeight="1" hidden="1">
      <c r="A123" s="442" t="s">
        <v>138</v>
      </c>
      <c r="B123" s="444" t="str">
        <f>VLOOKUP(A123,'[3]Resumo'!$A$11:$G$645,2,FALSE)</f>
        <v>REVESTIMENTOS</v>
      </c>
      <c r="C123" s="330"/>
      <c r="D123" s="330"/>
      <c r="E123" s="330"/>
      <c r="F123" s="330"/>
      <c r="G123" s="446">
        <f>VLOOKUP(A123,'[3]Resumo'!$A$11:$H$645,6,FALSE)</f>
        <v>0.0068</v>
      </c>
      <c r="H123" s="447">
        <f>VLOOKUP(A123,'[3]Resumo'!$A$11:$H$645,8,FALSE)</f>
        <v>51829.72</v>
      </c>
      <c r="I123" s="341"/>
      <c r="J123" s="341"/>
      <c r="K123" s="341"/>
      <c r="L123" s="341"/>
    </row>
    <row r="124" spans="1:12" s="92" customFormat="1" ht="15" customHeight="1" hidden="1">
      <c r="A124" s="442"/>
      <c r="B124" s="444"/>
      <c r="C124" s="330"/>
      <c r="D124" s="330"/>
      <c r="E124" s="330"/>
      <c r="F124" s="330"/>
      <c r="G124" s="446"/>
      <c r="H124" s="447"/>
      <c r="I124" s="340">
        <f>H123*I123</f>
        <v>0</v>
      </c>
      <c r="J124" s="340">
        <f>H123*J123</f>
        <v>0</v>
      </c>
      <c r="K124" s="340">
        <f>I123*K123</f>
        <v>0</v>
      </c>
      <c r="L124" s="340">
        <f>I123*L123</f>
        <v>0</v>
      </c>
    </row>
    <row r="125" spans="1:12" s="92" customFormat="1" ht="15" customHeight="1" hidden="1">
      <c r="A125" s="442" t="s">
        <v>139</v>
      </c>
      <c r="B125" s="444" t="str">
        <f>VLOOKUP(A125,'[3]Resumo'!$A$11:$G$645,2,FALSE)</f>
        <v>PAVIMENTAÇÃO</v>
      </c>
      <c r="C125" s="330"/>
      <c r="D125" s="330"/>
      <c r="E125" s="330"/>
      <c r="F125" s="330"/>
      <c r="G125" s="446">
        <f>VLOOKUP(A125,'[3]Resumo'!$A$11:$H$645,6,FALSE)</f>
        <v>0.0028</v>
      </c>
      <c r="H125" s="447">
        <f>VLOOKUP(A125,'[3]Resumo'!$A$11:$H$645,8,FALSE)</f>
        <v>21586.81</v>
      </c>
      <c r="I125" s="341"/>
      <c r="J125" s="341"/>
      <c r="K125" s="341"/>
      <c r="L125" s="341"/>
    </row>
    <row r="126" spans="1:12" s="92" customFormat="1" ht="15" customHeight="1" hidden="1">
      <c r="A126" s="442"/>
      <c r="B126" s="444"/>
      <c r="C126" s="330"/>
      <c r="D126" s="330"/>
      <c r="E126" s="330"/>
      <c r="F126" s="330"/>
      <c r="G126" s="446"/>
      <c r="H126" s="447"/>
      <c r="I126" s="340">
        <f>H125*I125</f>
        <v>0</v>
      </c>
      <c r="J126" s="340">
        <f>H125*J125</f>
        <v>0</v>
      </c>
      <c r="K126" s="340">
        <f>I125*K125</f>
        <v>0</v>
      </c>
      <c r="L126" s="340">
        <f>I125*L125</f>
        <v>0</v>
      </c>
    </row>
    <row r="127" spans="1:12" s="92" customFormat="1" ht="15" customHeight="1" hidden="1">
      <c r="A127" s="442" t="s">
        <v>140</v>
      </c>
      <c r="B127" s="444" t="str">
        <f>VLOOKUP(A127,'[3]Resumo'!$A$11:$G$645,2,FALSE)</f>
        <v>PINTURAS</v>
      </c>
      <c r="C127" s="330"/>
      <c r="D127" s="330"/>
      <c r="E127" s="330"/>
      <c r="F127" s="330"/>
      <c r="G127" s="446">
        <f>VLOOKUP(A127,'[3]Resumo'!$A$11:$H$645,6,FALSE)</f>
        <v>0.0058</v>
      </c>
      <c r="H127" s="447">
        <f>VLOOKUP(A127,'[3]Resumo'!$A$11:$H$645,8,FALSE)</f>
        <v>44326.2</v>
      </c>
      <c r="I127" s="341"/>
      <c r="J127" s="341"/>
      <c r="K127" s="341"/>
      <c r="L127" s="341"/>
    </row>
    <row r="128" spans="1:12" s="92" customFormat="1" ht="15" customHeight="1" hidden="1">
      <c r="A128" s="442"/>
      <c r="B128" s="444"/>
      <c r="C128" s="330"/>
      <c r="D128" s="330"/>
      <c r="E128" s="330"/>
      <c r="F128" s="330"/>
      <c r="G128" s="446"/>
      <c r="H128" s="447"/>
      <c r="I128" s="340">
        <f>H127*I127</f>
        <v>0</v>
      </c>
      <c r="J128" s="340">
        <f>H127*J127</f>
        <v>0</v>
      </c>
      <c r="K128" s="340">
        <f>I127*K127</f>
        <v>0</v>
      </c>
      <c r="L128" s="340">
        <f>I127*L127</f>
        <v>0</v>
      </c>
    </row>
    <row r="129" spans="1:12" s="92" customFormat="1" ht="15" customHeight="1" hidden="1">
      <c r="A129" s="442" t="s">
        <v>141</v>
      </c>
      <c r="B129" s="444" t="str">
        <f>VLOOKUP(A129,'[3]Resumo'!$A$11:$G$645,2,FALSE)</f>
        <v>INSTALAÇÕES ELÉTRICAS</v>
      </c>
      <c r="C129" s="330"/>
      <c r="D129" s="330"/>
      <c r="E129" s="330"/>
      <c r="F129" s="330"/>
      <c r="G129" s="446">
        <f>VLOOKUP(A129,'[3]Resumo'!$A$11:$H$645,6,FALSE)</f>
        <v>0.0055</v>
      </c>
      <c r="H129" s="447">
        <f>VLOOKUP(A129,'[3]Resumo'!$A$11:$H$645,8,FALSE)</f>
        <v>42018.86</v>
      </c>
      <c r="I129" s="342"/>
      <c r="J129" s="341"/>
      <c r="K129" s="341"/>
      <c r="L129" s="341"/>
    </row>
    <row r="130" spans="1:12" s="92" customFormat="1" ht="15" customHeight="1" hidden="1">
      <c r="A130" s="442"/>
      <c r="B130" s="444"/>
      <c r="C130" s="330"/>
      <c r="D130" s="330"/>
      <c r="E130" s="330"/>
      <c r="F130" s="330"/>
      <c r="G130" s="446"/>
      <c r="H130" s="447"/>
      <c r="I130" s="340">
        <f>H129*I129</f>
        <v>0</v>
      </c>
      <c r="J130" s="340">
        <f>H129*J129</f>
        <v>0</v>
      </c>
      <c r="K130" s="340">
        <f>I129*K129</f>
        <v>0</v>
      </c>
      <c r="L130" s="340">
        <f>I129*L129</f>
        <v>0</v>
      </c>
    </row>
    <row r="131" spans="1:12" s="92" customFormat="1" ht="15" customHeight="1" hidden="1">
      <c r="A131" s="442" t="s">
        <v>142</v>
      </c>
      <c r="B131" s="444" t="str">
        <f>VLOOKUP(A131,'[3]Resumo'!$A$11:$G$645,2,FALSE)</f>
        <v>INSTALAÇÕES HIDROSSANITÁRIAS</v>
      </c>
      <c r="C131" s="330"/>
      <c r="D131" s="330"/>
      <c r="E131" s="330"/>
      <c r="F131" s="330"/>
      <c r="G131" s="446">
        <f>VLOOKUP(A131,'[3]Resumo'!$A$11:$H$645,6,FALSE)</f>
        <v>0.0065</v>
      </c>
      <c r="H131" s="447">
        <f>VLOOKUP(A131,'[3]Resumo'!$A$11:$H$645,8,FALSE)</f>
        <v>49456.89</v>
      </c>
      <c r="I131" s="342"/>
      <c r="J131" s="341"/>
      <c r="K131" s="341"/>
      <c r="L131" s="341"/>
    </row>
    <row r="132" spans="1:12" s="92" customFormat="1" ht="15" customHeight="1" hidden="1">
      <c r="A132" s="442"/>
      <c r="B132" s="444"/>
      <c r="C132" s="330"/>
      <c r="D132" s="330"/>
      <c r="E132" s="330"/>
      <c r="F132" s="330"/>
      <c r="G132" s="446"/>
      <c r="H132" s="447"/>
      <c r="I132" s="340">
        <f>H131*I131</f>
        <v>0</v>
      </c>
      <c r="J132" s="340">
        <f>H131*J131</f>
        <v>0</v>
      </c>
      <c r="K132" s="340">
        <f>I131*K131</f>
        <v>0</v>
      </c>
      <c r="L132" s="340">
        <f>I131*L131</f>
        <v>0</v>
      </c>
    </row>
    <row r="133" spans="1:12" s="92" customFormat="1" ht="15" customHeight="1" hidden="1">
      <c r="A133" s="442" t="s">
        <v>143</v>
      </c>
      <c r="B133" s="444" t="str">
        <f>VLOOKUP(A133,'[3]Resumo'!$A$11:$G$645,2,FALSE)</f>
        <v>INSTALAÇÕES DE COMBATE A INCÊNDIO</v>
      </c>
      <c r="C133" s="330"/>
      <c r="D133" s="330"/>
      <c r="E133" s="330"/>
      <c r="F133" s="330"/>
      <c r="G133" s="446">
        <f>VLOOKUP(A133,'[3]Resumo'!$A$11:$H$645,6,FALSE)</f>
        <v>0.0005</v>
      </c>
      <c r="H133" s="447">
        <f>VLOOKUP(A133,'[3]Resumo'!$A$11:$H$645,8,FALSE)</f>
        <v>3552.23</v>
      </c>
      <c r="I133" s="341"/>
      <c r="J133" s="341"/>
      <c r="K133" s="341"/>
      <c r="L133" s="341"/>
    </row>
    <row r="134" spans="1:12" s="92" customFormat="1" ht="15" customHeight="1" hidden="1">
      <c r="A134" s="442"/>
      <c r="B134" s="444"/>
      <c r="C134" s="330"/>
      <c r="D134" s="330"/>
      <c r="E134" s="330"/>
      <c r="F134" s="330"/>
      <c r="G134" s="446"/>
      <c r="H134" s="447"/>
      <c r="I134" s="340">
        <f>H133*I133</f>
        <v>0</v>
      </c>
      <c r="J134" s="340">
        <f>H133*J133</f>
        <v>0</v>
      </c>
      <c r="K134" s="340">
        <f>I133*K133</f>
        <v>0</v>
      </c>
      <c r="L134" s="340">
        <f>I133*L133</f>
        <v>0</v>
      </c>
    </row>
    <row r="135" spans="1:12" s="92" customFormat="1" ht="15" customHeight="1" hidden="1">
      <c r="A135" s="442" t="s">
        <v>144</v>
      </c>
      <c r="B135" s="444" t="str">
        <f>VLOOKUP(A135,'[3]Resumo'!$A$11:$G$645,2,FALSE)</f>
        <v>INSTALAÇÕES SPDA</v>
      </c>
      <c r="C135" s="330"/>
      <c r="D135" s="330"/>
      <c r="E135" s="330"/>
      <c r="F135" s="330"/>
      <c r="G135" s="446">
        <f>VLOOKUP(A135,'[3]Resumo'!$A$11:$H$645,6,FALSE)</f>
        <v>0.0033</v>
      </c>
      <c r="H135" s="447">
        <f>VLOOKUP(A135,'[3]Resumo'!$A$11:$H$645,8,FALSE)</f>
        <v>25343.16</v>
      </c>
      <c r="I135" s="341"/>
      <c r="J135" s="341"/>
      <c r="K135" s="341"/>
      <c r="L135" s="341"/>
    </row>
    <row r="136" spans="1:12" s="92" customFormat="1" ht="15" customHeight="1" hidden="1">
      <c r="A136" s="442"/>
      <c r="B136" s="444"/>
      <c r="C136" s="330"/>
      <c r="D136" s="330"/>
      <c r="E136" s="330"/>
      <c r="F136" s="330"/>
      <c r="G136" s="446"/>
      <c r="H136" s="447"/>
      <c r="I136" s="340">
        <f>H135*I135</f>
        <v>0</v>
      </c>
      <c r="J136" s="340">
        <f>H135*J135</f>
        <v>0</v>
      </c>
      <c r="K136" s="340">
        <f>I135*K135</f>
        <v>0</v>
      </c>
      <c r="L136" s="340">
        <f>I135*L135</f>
        <v>0</v>
      </c>
    </row>
    <row r="137" spans="1:12" s="92" customFormat="1" ht="15" customHeight="1" hidden="1">
      <c r="A137" s="442" t="s">
        <v>145</v>
      </c>
      <c r="B137" s="444" t="str">
        <f>VLOOKUP(A137,'[3]Resumo'!$A$11:$G$645,2,FALSE)</f>
        <v>SERVIÇOS COMPLEMENTARES</v>
      </c>
      <c r="C137" s="330"/>
      <c r="D137" s="330"/>
      <c r="E137" s="330"/>
      <c r="F137" s="330"/>
      <c r="G137" s="446">
        <f>VLOOKUP(A137,'[3]Resumo'!$A$11:$H$645,6,FALSE)</f>
        <v>0.0019</v>
      </c>
      <c r="H137" s="447">
        <f>VLOOKUP(A137,'[3]Resumo'!$A$11:$H$645,8,FALSE)</f>
        <v>14406.65</v>
      </c>
      <c r="I137" s="341"/>
      <c r="J137" s="341"/>
      <c r="K137" s="341"/>
      <c r="L137" s="341"/>
    </row>
    <row r="138" spans="1:12" s="92" customFormat="1" ht="15" customHeight="1" hidden="1" thickBot="1">
      <c r="A138" s="443"/>
      <c r="B138" s="445"/>
      <c r="C138" s="330"/>
      <c r="D138" s="330"/>
      <c r="E138" s="330"/>
      <c r="F138" s="330"/>
      <c r="G138" s="446"/>
      <c r="H138" s="447"/>
      <c r="I138" s="340">
        <f>H137*I137</f>
        <v>0</v>
      </c>
      <c r="J138" s="340">
        <f>H137*J137</f>
        <v>0</v>
      </c>
      <c r="K138" s="340">
        <f>I137*K137</f>
        <v>0</v>
      </c>
      <c r="L138" s="340">
        <f>I137*L137</f>
        <v>0</v>
      </c>
    </row>
    <row r="139" spans="1:12" ht="15" customHeight="1">
      <c r="A139" s="448" t="s">
        <v>146</v>
      </c>
      <c r="B139" s="448"/>
      <c r="C139" s="352"/>
      <c r="D139" s="334"/>
      <c r="E139" s="334"/>
      <c r="F139" s="334"/>
      <c r="G139" s="343">
        <f>SUM(G107+G75+G43+G11)</f>
        <v>1</v>
      </c>
      <c r="H139" s="344">
        <f>H108+H76+H44+H12</f>
        <v>191968.5</v>
      </c>
      <c r="I139" s="344">
        <f>SUM(I12,I44,I76,I108)</f>
        <v>32406.09</v>
      </c>
      <c r="J139" s="344">
        <f>SUM(J12,J44,J76,J108)</f>
        <v>36413.61</v>
      </c>
      <c r="K139" s="344">
        <f>SUM(K12,K44,K76,K108)</f>
        <v>60087.7</v>
      </c>
      <c r="L139" s="344">
        <f>SUM(L12,L44,L76,L108)</f>
        <v>63061.1</v>
      </c>
    </row>
    <row r="140" spans="1:12" ht="12" customHeight="1">
      <c r="A140" s="448" t="s">
        <v>147</v>
      </c>
      <c r="B140" s="448"/>
      <c r="C140" s="133"/>
      <c r="D140" s="133"/>
      <c r="E140" s="133"/>
      <c r="F140" s="133"/>
      <c r="G140" s="329"/>
      <c r="H140" s="133"/>
      <c r="I140" s="344">
        <f>I139</f>
        <v>32406.09</v>
      </c>
      <c r="J140" s="344">
        <f>I140+J139</f>
        <v>68819.7</v>
      </c>
      <c r="K140" s="344">
        <f>J140+K139</f>
        <v>128907.4</v>
      </c>
      <c r="L140" s="344">
        <f>K140+L139</f>
        <v>191968.5</v>
      </c>
    </row>
    <row r="141" spans="1:12" ht="13.5" customHeight="1">
      <c r="A141" s="448" t="s">
        <v>148</v>
      </c>
      <c r="B141" s="448"/>
      <c r="C141" s="133"/>
      <c r="D141" s="133"/>
      <c r="E141" s="133"/>
      <c r="F141" s="133"/>
      <c r="G141" s="329"/>
      <c r="H141" s="133"/>
      <c r="I141" s="345">
        <f>I139/$H$139</f>
        <v>0.1688</v>
      </c>
      <c r="J141" s="345">
        <f>J139/$H$139</f>
        <v>0.1897</v>
      </c>
      <c r="K141" s="345">
        <f>K139/$H$139</f>
        <v>0.313</v>
      </c>
      <c r="L141" s="345">
        <f>L139/$H$139</f>
        <v>0.3285</v>
      </c>
    </row>
    <row r="142" spans="1:12" ht="11.25">
      <c r="A142" s="448" t="s">
        <v>149</v>
      </c>
      <c r="B142" s="448"/>
      <c r="C142" s="133"/>
      <c r="D142" s="133"/>
      <c r="E142" s="133"/>
      <c r="F142" s="133"/>
      <c r="G142" s="329"/>
      <c r="H142" s="133"/>
      <c r="I142" s="345">
        <f>I141</f>
        <v>0.1688</v>
      </c>
      <c r="J142" s="345">
        <f>I142+J141</f>
        <v>0.3585</v>
      </c>
      <c r="K142" s="345">
        <f>J142+K141</f>
        <v>0.6715</v>
      </c>
      <c r="L142" s="345">
        <f>K142+L141</f>
        <v>1</v>
      </c>
    </row>
    <row r="143" spans="1:12" ht="12.75">
      <c r="A143" s="346"/>
      <c r="B143" s="130"/>
      <c r="C143" s="130"/>
      <c r="D143" s="130"/>
      <c r="E143" s="130"/>
      <c r="F143" s="130"/>
      <c r="G143" s="143"/>
      <c r="H143" s="144"/>
      <c r="I143" s="145"/>
      <c r="J143" s="145"/>
      <c r="K143" s="145"/>
      <c r="L143" s="88"/>
    </row>
    <row r="144" spans="1:12" ht="12.75">
      <c r="A144" s="115"/>
      <c r="B144" s="88"/>
      <c r="C144" s="88"/>
      <c r="D144" s="88"/>
      <c r="E144" s="93"/>
      <c r="F144" s="93"/>
      <c r="G144" s="132" t="s">
        <v>150</v>
      </c>
      <c r="H144" s="132"/>
      <c r="I144" s="132"/>
      <c r="J144" s="132"/>
      <c r="K144" s="132"/>
      <c r="L144" s="88"/>
    </row>
    <row r="145" spans="1:12" ht="12.75">
      <c r="A145" s="131"/>
      <c r="B145" s="131"/>
      <c r="C145" s="131"/>
      <c r="D145" s="131"/>
      <c r="E145" s="131"/>
      <c r="F145" s="131"/>
      <c r="G145" s="132" t="s">
        <v>157</v>
      </c>
      <c r="H145" s="132"/>
      <c r="I145" s="132"/>
      <c r="J145" s="132"/>
      <c r="K145" s="132"/>
      <c r="L145" s="88"/>
    </row>
    <row r="146" spans="1:12" ht="12.75">
      <c r="A146" s="131"/>
      <c r="B146" s="131"/>
      <c r="C146" s="131"/>
      <c r="D146" s="131"/>
      <c r="E146" s="131"/>
      <c r="F146" s="131"/>
      <c r="G146" s="132" t="s">
        <v>160</v>
      </c>
      <c r="H146" s="132"/>
      <c r="I146" s="132"/>
      <c r="J146" s="132"/>
      <c r="K146" s="132"/>
      <c r="L146" s="88"/>
    </row>
    <row r="147" spans="1:12" ht="13.5" thickBot="1">
      <c r="A147" s="140"/>
      <c r="B147" s="141"/>
      <c r="C147" s="141"/>
      <c r="D147" s="141"/>
      <c r="E147" s="141"/>
      <c r="F147" s="141"/>
      <c r="G147" s="142" t="s">
        <v>154</v>
      </c>
      <c r="H147" s="142"/>
      <c r="I147" s="142"/>
      <c r="J147" s="132"/>
      <c r="K147" s="132"/>
      <c r="L147" s="88"/>
    </row>
    <row r="152" spans="1:11" ht="12">
      <c r="A152" s="94"/>
      <c r="B152" s="94"/>
      <c r="C152" s="94"/>
      <c r="D152" s="94"/>
      <c r="E152" s="94"/>
      <c r="F152" s="94"/>
      <c r="G152" s="94"/>
      <c r="H152" s="87"/>
      <c r="I152" s="87"/>
      <c r="J152" s="87"/>
      <c r="K152" s="87"/>
    </row>
  </sheetData>
  <sheetProtection/>
  <mergeCells count="269">
    <mergeCell ref="A3:L3"/>
    <mergeCell ref="H6:I6"/>
    <mergeCell ref="G7:I7"/>
    <mergeCell ref="A8:A9"/>
    <mergeCell ref="B8:B9"/>
    <mergeCell ref="C8:C9"/>
    <mergeCell ref="D8:D9"/>
    <mergeCell ref="E8:E9"/>
    <mergeCell ref="F8:F9"/>
    <mergeCell ref="G8:G9"/>
    <mergeCell ref="H8:H9"/>
    <mergeCell ref="A10:J10"/>
    <mergeCell ref="A11:A12"/>
    <mergeCell ref="B11:B12"/>
    <mergeCell ref="G11:G12"/>
    <mergeCell ref="I8:L8"/>
    <mergeCell ref="A13:A14"/>
    <mergeCell ref="B13:B14"/>
    <mergeCell ref="G13:G14"/>
    <mergeCell ref="H13:H14"/>
    <mergeCell ref="A15:A16"/>
    <mergeCell ref="B15:B16"/>
    <mergeCell ref="G15:G16"/>
    <mergeCell ref="H15:H16"/>
    <mergeCell ref="A17:A18"/>
    <mergeCell ref="B17:B18"/>
    <mergeCell ref="G17:G18"/>
    <mergeCell ref="H17:H18"/>
    <mergeCell ref="A19:A20"/>
    <mergeCell ref="B19:B20"/>
    <mergeCell ref="G19:G20"/>
    <mergeCell ref="H19:H20"/>
    <mergeCell ref="A21:A22"/>
    <mergeCell ref="B21:B22"/>
    <mergeCell ref="G21:G22"/>
    <mergeCell ref="H21:H22"/>
    <mergeCell ref="A23:A24"/>
    <mergeCell ref="B23:B24"/>
    <mergeCell ref="G23:G24"/>
    <mergeCell ref="H23:H24"/>
    <mergeCell ref="A25:A26"/>
    <mergeCell ref="B25:B26"/>
    <mergeCell ref="G25:G26"/>
    <mergeCell ref="H25:H26"/>
    <mergeCell ref="A27:A28"/>
    <mergeCell ref="B27:B28"/>
    <mergeCell ref="G27:G28"/>
    <mergeCell ref="H27:H28"/>
    <mergeCell ref="A29:A30"/>
    <mergeCell ref="B29:B30"/>
    <mergeCell ref="G29:G30"/>
    <mergeCell ref="H29:H30"/>
    <mergeCell ref="A31:A32"/>
    <mergeCell ref="B31:B32"/>
    <mergeCell ref="G31:G32"/>
    <mergeCell ref="H31:H32"/>
    <mergeCell ref="A33:A34"/>
    <mergeCell ref="B33:B34"/>
    <mergeCell ref="G33:G34"/>
    <mergeCell ref="H33:H34"/>
    <mergeCell ref="A35:A36"/>
    <mergeCell ref="B35:B36"/>
    <mergeCell ref="G35:G36"/>
    <mergeCell ref="H35:H36"/>
    <mergeCell ref="A37:A38"/>
    <mergeCell ref="B37:B38"/>
    <mergeCell ref="G37:G38"/>
    <mergeCell ref="H37:H38"/>
    <mergeCell ref="A39:A40"/>
    <mergeCell ref="B39:B40"/>
    <mergeCell ref="G39:G40"/>
    <mergeCell ref="H39:H40"/>
    <mergeCell ref="A41:A42"/>
    <mergeCell ref="B41:B42"/>
    <mergeCell ref="G41:G42"/>
    <mergeCell ref="H41:H42"/>
    <mergeCell ref="A43:A44"/>
    <mergeCell ref="B43:B44"/>
    <mergeCell ref="G43:G44"/>
    <mergeCell ref="A45:A46"/>
    <mergeCell ref="B45:B46"/>
    <mergeCell ref="G45:G46"/>
    <mergeCell ref="H45:H46"/>
    <mergeCell ref="A47:A48"/>
    <mergeCell ref="B47:B48"/>
    <mergeCell ref="G47:G48"/>
    <mergeCell ref="H47:H48"/>
    <mergeCell ref="A49:A50"/>
    <mergeCell ref="B49:B50"/>
    <mergeCell ref="G49:G50"/>
    <mergeCell ref="H49:H50"/>
    <mergeCell ref="A51:A52"/>
    <mergeCell ref="B51:B52"/>
    <mergeCell ref="G51:G52"/>
    <mergeCell ref="H51:H52"/>
    <mergeCell ref="A53:A54"/>
    <mergeCell ref="B53:B54"/>
    <mergeCell ref="G53:G54"/>
    <mergeCell ref="H53:H54"/>
    <mergeCell ref="A55:A56"/>
    <mergeCell ref="B55:B56"/>
    <mergeCell ref="G55:G56"/>
    <mergeCell ref="H55:H56"/>
    <mergeCell ref="A57:A58"/>
    <mergeCell ref="B57:B58"/>
    <mergeCell ref="G57:G58"/>
    <mergeCell ref="H57:H58"/>
    <mergeCell ref="A59:A60"/>
    <mergeCell ref="B59:B60"/>
    <mergeCell ref="G59:G60"/>
    <mergeCell ref="H59:H60"/>
    <mergeCell ref="A61:A62"/>
    <mergeCell ref="B61:B62"/>
    <mergeCell ref="G61:G62"/>
    <mergeCell ref="H61:H62"/>
    <mergeCell ref="A63:A64"/>
    <mergeCell ref="B63:B64"/>
    <mergeCell ref="G63:G64"/>
    <mergeCell ref="H63:H64"/>
    <mergeCell ref="A65:A66"/>
    <mergeCell ref="B65:B66"/>
    <mergeCell ref="G65:G66"/>
    <mergeCell ref="H65:H66"/>
    <mergeCell ref="A67:A68"/>
    <mergeCell ref="B67:B68"/>
    <mergeCell ref="G67:G68"/>
    <mergeCell ref="H67:H68"/>
    <mergeCell ref="A69:A70"/>
    <mergeCell ref="B69:B70"/>
    <mergeCell ref="G69:G70"/>
    <mergeCell ref="H69:H70"/>
    <mergeCell ref="A71:A72"/>
    <mergeCell ref="B71:B72"/>
    <mergeCell ref="G71:G72"/>
    <mergeCell ref="H71:H72"/>
    <mergeCell ref="A73:A74"/>
    <mergeCell ref="B73:B74"/>
    <mergeCell ref="G73:G74"/>
    <mergeCell ref="H73:H74"/>
    <mergeCell ref="A75:A76"/>
    <mergeCell ref="B75:B76"/>
    <mergeCell ref="G75:G76"/>
    <mergeCell ref="A77:A78"/>
    <mergeCell ref="B77:B78"/>
    <mergeCell ref="G77:G78"/>
    <mergeCell ref="H77:H78"/>
    <mergeCell ref="A79:A80"/>
    <mergeCell ref="B79:B80"/>
    <mergeCell ref="G79:G80"/>
    <mergeCell ref="H79:H80"/>
    <mergeCell ref="A81:A82"/>
    <mergeCell ref="B81:B82"/>
    <mergeCell ref="G81:G82"/>
    <mergeCell ref="H81:H82"/>
    <mergeCell ref="A83:A84"/>
    <mergeCell ref="B83:B84"/>
    <mergeCell ref="G83:G84"/>
    <mergeCell ref="H83:H84"/>
    <mergeCell ref="A85:A86"/>
    <mergeCell ref="B85:B86"/>
    <mergeCell ref="G85:G86"/>
    <mergeCell ref="H85:H86"/>
    <mergeCell ref="A87:A88"/>
    <mergeCell ref="B87:B88"/>
    <mergeCell ref="G87:G88"/>
    <mergeCell ref="H87:H88"/>
    <mergeCell ref="A89:A90"/>
    <mergeCell ref="B89:B90"/>
    <mergeCell ref="G89:G90"/>
    <mergeCell ref="H89:H90"/>
    <mergeCell ref="A91:A92"/>
    <mergeCell ref="B91:B92"/>
    <mergeCell ref="G91:G92"/>
    <mergeCell ref="H91:H92"/>
    <mergeCell ref="A93:A94"/>
    <mergeCell ref="B93:B94"/>
    <mergeCell ref="G93:G94"/>
    <mergeCell ref="H93:H94"/>
    <mergeCell ref="A95:A96"/>
    <mergeCell ref="B95:B96"/>
    <mergeCell ref="G95:G96"/>
    <mergeCell ref="H95:H96"/>
    <mergeCell ref="A97:A98"/>
    <mergeCell ref="B97:B98"/>
    <mergeCell ref="G97:G98"/>
    <mergeCell ref="H97:H98"/>
    <mergeCell ref="A99:A100"/>
    <mergeCell ref="B99:B100"/>
    <mergeCell ref="G99:G100"/>
    <mergeCell ref="H99:H100"/>
    <mergeCell ref="A101:A102"/>
    <mergeCell ref="B101:B102"/>
    <mergeCell ref="G101:G102"/>
    <mergeCell ref="H101:H102"/>
    <mergeCell ref="A103:A104"/>
    <mergeCell ref="B103:B104"/>
    <mergeCell ref="G103:G104"/>
    <mergeCell ref="H103:H104"/>
    <mergeCell ref="A105:A106"/>
    <mergeCell ref="B105:B106"/>
    <mergeCell ref="G105:G106"/>
    <mergeCell ref="H105:H106"/>
    <mergeCell ref="A107:A108"/>
    <mergeCell ref="B107:B108"/>
    <mergeCell ref="G107:G108"/>
    <mergeCell ref="A109:A110"/>
    <mergeCell ref="B109:B110"/>
    <mergeCell ref="G109:G110"/>
    <mergeCell ref="H109:H110"/>
    <mergeCell ref="A111:A112"/>
    <mergeCell ref="B111:B112"/>
    <mergeCell ref="G111:G112"/>
    <mergeCell ref="H111:H112"/>
    <mergeCell ref="A113:A114"/>
    <mergeCell ref="B113:B114"/>
    <mergeCell ref="G113:G114"/>
    <mergeCell ref="H113:H114"/>
    <mergeCell ref="A115:A116"/>
    <mergeCell ref="B115:B116"/>
    <mergeCell ref="G115:G116"/>
    <mergeCell ref="H115:H116"/>
    <mergeCell ref="A117:A118"/>
    <mergeCell ref="B117:B118"/>
    <mergeCell ref="G117:G118"/>
    <mergeCell ref="H117:H118"/>
    <mergeCell ref="A119:A120"/>
    <mergeCell ref="B119:B120"/>
    <mergeCell ref="G119:G120"/>
    <mergeCell ref="H119:H120"/>
    <mergeCell ref="A121:A122"/>
    <mergeCell ref="B121:B122"/>
    <mergeCell ref="G121:G122"/>
    <mergeCell ref="H121:H122"/>
    <mergeCell ref="A123:A124"/>
    <mergeCell ref="B123:B124"/>
    <mergeCell ref="G123:G124"/>
    <mergeCell ref="H123:H124"/>
    <mergeCell ref="A125:A126"/>
    <mergeCell ref="B125:B126"/>
    <mergeCell ref="G125:G126"/>
    <mergeCell ref="H125:H126"/>
    <mergeCell ref="A127:A128"/>
    <mergeCell ref="B127:B128"/>
    <mergeCell ref="G127:G128"/>
    <mergeCell ref="H127:H128"/>
    <mergeCell ref="A129:A130"/>
    <mergeCell ref="B129:B130"/>
    <mergeCell ref="G129:G130"/>
    <mergeCell ref="H129:H130"/>
    <mergeCell ref="A131:A132"/>
    <mergeCell ref="B131:B132"/>
    <mergeCell ref="G131:G132"/>
    <mergeCell ref="H131:H132"/>
    <mergeCell ref="A133:A134"/>
    <mergeCell ref="B133:B134"/>
    <mergeCell ref="G133:G134"/>
    <mergeCell ref="H133:H134"/>
    <mergeCell ref="A135:A136"/>
    <mergeCell ref="B135:B136"/>
    <mergeCell ref="G135:G136"/>
    <mergeCell ref="H135:H136"/>
    <mergeCell ref="A137:A138"/>
    <mergeCell ref="B137:B138"/>
    <mergeCell ref="G137:G138"/>
    <mergeCell ref="H137:H138"/>
    <mergeCell ref="A142:B142"/>
    <mergeCell ref="A139:B139"/>
    <mergeCell ref="A140:B140"/>
    <mergeCell ref="A141:B141"/>
  </mergeCells>
  <printOptions horizontalCentered="1"/>
  <pageMargins left="0.1968503937007874" right="0.1968503937007874" top="0.7874015748031497" bottom="0.1968503937007874" header="0.31496062992125984" footer="0.31496062992125984"/>
  <pageSetup fitToHeight="1" fitToWidth="1" horizontalDpi="600" verticalDpi="600" orientation="landscape" paperSize="9" scale="7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6:G26"/>
  <sheetViews>
    <sheetView zoomScalePageLayoutView="0" workbookViewId="0" topLeftCell="A1">
      <selection activeCell="J14" sqref="J14"/>
    </sheetView>
  </sheetViews>
  <sheetFormatPr defaultColWidth="9.140625" defaultRowHeight="15"/>
  <cols>
    <col min="4" max="4" width="54.8515625" style="0" bestFit="1" customWidth="1"/>
    <col min="5" max="5" width="15.421875" style="0" bestFit="1" customWidth="1"/>
    <col min="6" max="7" width="13.8515625" style="0" bestFit="1" customWidth="1"/>
  </cols>
  <sheetData>
    <row r="6" spans="1:7" ht="15">
      <c r="A6" s="466" t="s">
        <v>227</v>
      </c>
      <c r="B6" s="467"/>
      <c r="C6" s="467"/>
      <c r="D6" s="467"/>
      <c r="E6" s="467"/>
      <c r="F6" s="467"/>
      <c r="G6" s="468"/>
    </row>
    <row r="7" spans="1:7" ht="15">
      <c r="A7" s="284"/>
      <c r="B7" s="275"/>
      <c r="C7" s="276"/>
      <c r="D7" s="277"/>
      <c r="E7" s="279"/>
      <c r="F7" s="278"/>
      <c r="G7" s="285"/>
    </row>
    <row r="8" spans="1:7" ht="15" customHeight="1">
      <c r="A8" s="474" t="str">
        <f>'Declaração GPI'!A5:G5</f>
        <v>CLIENTE: INSTITUTO FEDERAL DE EDUCAÇAO, CIENCIAS E TECNOLOGIA DE GOIAS - ANÁPOLIS</v>
      </c>
      <c r="B8" s="475"/>
      <c r="C8" s="475"/>
      <c r="D8" s="475"/>
      <c r="E8" s="475"/>
      <c r="F8" s="475"/>
      <c r="G8" s="286"/>
    </row>
    <row r="9" spans="1:7" ht="15">
      <c r="A9" s="469" t="str">
        <f>'Declaração GPI'!A4:G4</f>
        <v>EMPREENDIMENTO: FECHAMENTO DO TERRENO - MURO EM BLOCOS DE CONCRETO</v>
      </c>
      <c r="B9" s="470"/>
      <c r="C9" s="470"/>
      <c r="D9" s="470"/>
      <c r="E9" s="280"/>
      <c r="F9" s="280"/>
      <c r="G9" s="287"/>
    </row>
    <row r="10" spans="1:7" ht="38.25">
      <c r="A10" s="471" t="s">
        <v>228</v>
      </c>
      <c r="B10" s="472"/>
      <c r="C10" s="473"/>
      <c r="D10" s="325" t="s">
        <v>259</v>
      </c>
      <c r="E10" s="326" t="s">
        <v>229</v>
      </c>
      <c r="F10" s="327">
        <f>Cronograma!H6</f>
        <v>451.68</v>
      </c>
      <c r="G10" s="328" t="s">
        <v>4</v>
      </c>
    </row>
    <row r="11" spans="1:7" ht="15">
      <c r="A11" s="288"/>
      <c r="B11" s="465"/>
      <c r="C11" s="465"/>
      <c r="D11" s="282"/>
      <c r="E11" s="283"/>
      <c r="F11" s="281"/>
      <c r="G11" s="289"/>
    </row>
    <row r="12" spans="1:7" ht="15.75" thickBot="1">
      <c r="A12" s="294" t="s">
        <v>0</v>
      </c>
      <c r="B12" s="295" t="s">
        <v>230</v>
      </c>
      <c r="C12" s="296" t="s">
        <v>231</v>
      </c>
      <c r="D12" s="297" t="s">
        <v>232</v>
      </c>
      <c r="E12" s="298" t="s">
        <v>233</v>
      </c>
      <c r="F12" s="299" t="s">
        <v>234</v>
      </c>
      <c r="G12" s="300" t="s">
        <v>235</v>
      </c>
    </row>
    <row r="13" spans="1:7" ht="75">
      <c r="A13" s="303">
        <v>1</v>
      </c>
      <c r="B13" s="301" t="s">
        <v>248</v>
      </c>
      <c r="C13" s="309" t="s">
        <v>246</v>
      </c>
      <c r="D13" s="310" t="s">
        <v>249</v>
      </c>
      <c r="E13" s="309">
        <v>1</v>
      </c>
      <c r="F13" s="305">
        <f>SUM(G14:G19)</f>
        <v>60.5</v>
      </c>
      <c r="G13" s="302">
        <f aca="true" t="shared" si="0" ref="G13:G19">ROUND(F13*E13,2)</f>
        <v>60.5</v>
      </c>
    </row>
    <row r="14" spans="1:7" ht="60">
      <c r="A14" s="311" t="s">
        <v>3</v>
      </c>
      <c r="B14" s="292">
        <v>87292</v>
      </c>
      <c r="C14" s="292" t="s">
        <v>239</v>
      </c>
      <c r="D14" s="293" t="s">
        <v>238</v>
      </c>
      <c r="E14" s="292">
        <v>0.0103</v>
      </c>
      <c r="F14" s="292">
        <v>322.98</v>
      </c>
      <c r="G14" s="291">
        <f t="shared" si="0"/>
        <v>3.33</v>
      </c>
    </row>
    <row r="15" spans="1:7" ht="15">
      <c r="A15" s="311" t="s">
        <v>5</v>
      </c>
      <c r="B15" s="292">
        <v>88309</v>
      </c>
      <c r="C15" s="304" t="s">
        <v>236</v>
      </c>
      <c r="D15" s="293" t="s">
        <v>240</v>
      </c>
      <c r="E15" s="292">
        <v>0.99</v>
      </c>
      <c r="F15" s="292">
        <v>13.64</v>
      </c>
      <c r="G15" s="291">
        <f t="shared" si="0"/>
        <v>13.5</v>
      </c>
    </row>
    <row r="16" spans="1:7" ht="15">
      <c r="A16" s="311" t="s">
        <v>18</v>
      </c>
      <c r="B16" s="292">
        <v>88316</v>
      </c>
      <c r="C16" s="304" t="s">
        <v>236</v>
      </c>
      <c r="D16" s="293" t="s">
        <v>237</v>
      </c>
      <c r="E16" s="292">
        <v>0.495</v>
      </c>
      <c r="F16" s="292">
        <v>10.16</v>
      </c>
      <c r="G16" s="291">
        <f t="shared" si="0"/>
        <v>5.03</v>
      </c>
    </row>
    <row r="17" spans="1:7" ht="45">
      <c r="A17" s="311" t="s">
        <v>19</v>
      </c>
      <c r="B17" s="292">
        <v>34547</v>
      </c>
      <c r="C17" s="292" t="s">
        <v>242</v>
      </c>
      <c r="D17" s="293" t="s">
        <v>241</v>
      </c>
      <c r="E17" s="292">
        <v>0.785</v>
      </c>
      <c r="F17" s="292">
        <v>1.99</v>
      </c>
      <c r="G17" s="291">
        <f t="shared" si="0"/>
        <v>1.56</v>
      </c>
    </row>
    <row r="18" spans="1:7" ht="15">
      <c r="A18" s="311" t="s">
        <v>56</v>
      </c>
      <c r="B18" s="292">
        <v>37395</v>
      </c>
      <c r="C18" s="292" t="s">
        <v>244</v>
      </c>
      <c r="D18" s="293" t="s">
        <v>243</v>
      </c>
      <c r="E18" s="292">
        <v>0.0189</v>
      </c>
      <c r="F18" s="292">
        <v>47.84</v>
      </c>
      <c r="G18" s="291">
        <f t="shared" si="0"/>
        <v>0.9</v>
      </c>
    </row>
    <row r="19" spans="1:7" ht="30">
      <c r="A19" s="311" t="s">
        <v>59</v>
      </c>
      <c r="B19" s="292">
        <v>34655</v>
      </c>
      <c r="C19" s="292" t="s">
        <v>245</v>
      </c>
      <c r="D19" s="293" t="s">
        <v>247</v>
      </c>
      <c r="E19" s="292">
        <v>13.35</v>
      </c>
      <c r="F19" s="292">
        <v>2.71</v>
      </c>
      <c r="G19" s="291">
        <f t="shared" si="0"/>
        <v>36.18</v>
      </c>
    </row>
    <row r="20" spans="1:7" ht="15.75" thickBot="1">
      <c r="A20" s="312"/>
      <c r="B20" s="313"/>
      <c r="C20" s="313"/>
      <c r="D20" s="314"/>
      <c r="E20" s="315"/>
      <c r="F20" s="316"/>
      <c r="G20" s="317"/>
    </row>
    <row r="23" spans="1:7" ht="15">
      <c r="A23" s="35"/>
      <c r="B23" s="370" t="s">
        <v>45</v>
      </c>
      <c r="C23" s="370"/>
      <c r="D23" s="370"/>
      <c r="E23" s="370"/>
      <c r="F23" s="370"/>
      <c r="G23" s="370"/>
    </row>
    <row r="24" spans="1:7" ht="15">
      <c r="A24" s="35"/>
      <c r="B24" s="371" t="s">
        <v>157</v>
      </c>
      <c r="C24" s="371"/>
      <c r="D24" s="371"/>
      <c r="E24" s="371"/>
      <c r="F24" s="371"/>
      <c r="G24" s="371"/>
    </row>
    <row r="25" spans="1:7" ht="15">
      <c r="A25" s="35"/>
      <c r="B25" s="371" t="s">
        <v>158</v>
      </c>
      <c r="C25" s="371"/>
      <c r="D25" s="371"/>
      <c r="E25" s="371"/>
      <c r="F25" s="371"/>
      <c r="G25" s="371"/>
    </row>
    <row r="26" spans="1:7" ht="15">
      <c r="A26" s="35"/>
      <c r="B26" s="371" t="s">
        <v>154</v>
      </c>
      <c r="C26" s="371"/>
      <c r="D26" s="371"/>
      <c r="E26" s="371"/>
      <c r="F26" s="371"/>
      <c r="G26" s="371"/>
    </row>
  </sheetData>
  <sheetProtection/>
  <mergeCells count="9">
    <mergeCell ref="B24:G24"/>
    <mergeCell ref="B25:G25"/>
    <mergeCell ref="B26:G26"/>
    <mergeCell ref="B11:C11"/>
    <mergeCell ref="A6:G6"/>
    <mergeCell ref="A9:D9"/>
    <mergeCell ref="A10:C10"/>
    <mergeCell ref="A8:F8"/>
    <mergeCell ref="B23:G2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Jabourware Computadores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 Jabourware</dc:creator>
  <cp:keywords/>
  <dc:description/>
  <cp:lastModifiedBy>Augusto Martins Ferreira</cp:lastModifiedBy>
  <cp:lastPrinted>2015-11-11T13:53:44Z</cp:lastPrinted>
  <dcterms:created xsi:type="dcterms:W3CDTF">2010-05-15T13:31:21Z</dcterms:created>
  <dcterms:modified xsi:type="dcterms:W3CDTF">2015-11-11T13:53:52Z</dcterms:modified>
  <cp:category/>
  <cp:version/>
  <cp:contentType/>
  <cp:contentStatus/>
</cp:coreProperties>
</file>